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a_delovni_zvezek"/>
  <mc:AlternateContent xmlns:mc="http://schemas.openxmlformats.org/markup-compatibility/2006">
    <mc:Choice Requires="x15">
      <x15ac:absPath xmlns:x15ac="http://schemas.microsoft.com/office/spreadsheetml/2010/11/ac" url="https://csod.sharepoint.com/sites/SplosneZadeve/Dokumenti v skupni rabi/JN/2023/02 JN02_GOI dela UZ_Ponovitev/1_Razpisna dokumentacija/"/>
    </mc:Choice>
  </mc:AlternateContent>
  <xr:revisionPtr revIDLastSave="146141" documentId="8_{861FA073-5DC4-4CF3-AEEE-278443367724}" xr6:coauthVersionLast="47" xr6:coauthVersionMax="47" xr10:uidLastSave="{3293F8E7-F55E-4B66-B48C-189108F551FD}"/>
  <bookViews>
    <workbookView xWindow="12495" yWindow="750" windowWidth="13410" windowHeight="13215" tabRatio="707" xr2:uid="{00000000-000D-0000-FFFF-FFFF00000000}"/>
  </bookViews>
  <sheets>
    <sheet name="Rekapitulacija" sheetId="3" r:id="rId1"/>
    <sheet name="&quot;A&quot; uvodni del" sheetId="23" r:id="rId2"/>
    <sheet name="&quot;B&quot; pripravljalna dela" sheetId="24" r:id="rId3"/>
    <sheet name="&quot;C&quot; gradbena dela" sheetId="25" r:id="rId4"/>
    <sheet name="&quot;D&quot; obrtniška dela" sheetId="26" r:id="rId5"/>
    <sheet name="&quot;E&quot; Elektroinšt" sheetId="29" r:id="rId6"/>
    <sheet name="&quot;F&quot; SI - Ogrevanje_Hlajenje" sheetId="31" r:id="rId7"/>
    <sheet name="&quot;F&quot; SI-Vodovod" sheetId="30" r:id="rId8"/>
    <sheet name="&quot;G&quot; načrt PID" sheetId="28" r:id="rId9"/>
  </sheets>
  <definedNames>
    <definedName name="_xlnm._FilterDatabase" localSheetId="5" hidden="1">'"E" Elektroinšt'!#REF!</definedName>
    <definedName name="_xlnm.Print_Area" localSheetId="1">'"A" uvodni del'!$A$1:$B$22</definedName>
    <definedName name="_xlnm.Print_Area" localSheetId="2">'"B" pripravljalna dela'!$A$1:$F$5</definedName>
    <definedName name="_xlnm.Print_Area" localSheetId="3">'"C" gradbena dela'!$A$1:$F$17</definedName>
    <definedName name="_xlnm.Print_Area" localSheetId="5">'"E" Elektroinšt'!$A$1:$F$403</definedName>
    <definedName name="_xlnm.Print_Area" localSheetId="6">'"F" SI - Ogrevanje_Hlajenje'!$A$1:$F$78</definedName>
    <definedName name="_xlnm.Print_Area" localSheetId="7">'"F" SI-Vodovod'!$A$1:$F$104</definedName>
    <definedName name="_xlnm.Print_Area" localSheetId="0">Rekapitulacija!$A$1:$D$43</definedName>
    <definedName name="_xlnm.Print_Titles" localSheetId="2">'"B" pripravljalna dela'!#REF!</definedName>
    <definedName name="_xlnm.Print_Titles" localSheetId="3">'"C" gradbena dela'!#REF!</definedName>
    <definedName name="_xlnm.Print_Titles" localSheetId="4">'"D" obrtniška dela'!#REF!</definedName>
    <definedName name="_xlnm.Print_Titles" localSheetId="5">'"E" Elektroinšt'!$1:$1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F35" i="26"/>
  <c r="F34" i="26"/>
  <c r="A31" i="26"/>
  <c r="F36" i="26"/>
  <c r="F33" i="26"/>
  <c r="F32" i="26"/>
  <c r="F31" i="26"/>
  <c r="F37" i="26" l="1"/>
  <c r="D16" i="3" s="1"/>
  <c r="F27" i="26" l="1"/>
  <c r="F26" i="26"/>
  <c r="F20" i="26"/>
  <c r="F8" i="25"/>
  <c r="A8" i="25"/>
  <c r="F262" i="29"/>
  <c r="F19" i="26"/>
  <c r="F16" i="26" l="1"/>
  <c r="F14" i="26"/>
  <c r="F17" i="30" l="1"/>
  <c r="F14" i="30"/>
  <c r="H305" i="29"/>
  <c r="F3" i="24"/>
  <c r="D44" i="26" l="1"/>
  <c r="D19" i="31" l="1"/>
  <c r="F21" i="26" l="1"/>
  <c r="F17" i="26" l="1"/>
  <c r="F18" i="26" l="1"/>
  <c r="A12" i="25" l="1"/>
  <c r="A13" i="25" s="1"/>
  <c r="A14" i="25" s="1"/>
  <c r="A15" i="25" s="1"/>
  <c r="A16" i="25" s="1"/>
  <c r="A5" i="25"/>
  <c r="A6" i="25" s="1"/>
  <c r="A7" i="25" s="1"/>
  <c r="A40" i="26"/>
  <c r="A25" i="26"/>
  <c r="A27" i="26" s="1"/>
  <c r="A4" i="26"/>
  <c r="A5" i="26" s="1"/>
  <c r="A6" i="26" s="1"/>
  <c r="A41" i="26" l="1"/>
  <c r="A32" i="26"/>
  <c r="F46" i="30"/>
  <c r="F39" i="29"/>
  <c r="F41" i="26"/>
  <c r="F44" i="26"/>
  <c r="F43" i="26"/>
  <c r="F42" i="26"/>
  <c r="F40" i="26"/>
  <c r="F25" i="26"/>
  <c r="F28" i="26" s="1"/>
  <c r="F15" i="26"/>
  <c r="F13" i="26"/>
  <c r="F12" i="26"/>
  <c r="F6" i="26"/>
  <c r="F5" i="26"/>
  <c r="F4" i="26"/>
  <c r="F16" i="25"/>
  <c r="F15" i="25"/>
  <c r="F14" i="25"/>
  <c r="F13" i="25"/>
  <c r="F12" i="25"/>
  <c r="F7" i="25"/>
  <c r="F6" i="25"/>
  <c r="F9" i="25" s="1"/>
  <c r="F5" i="25"/>
  <c r="B78" i="31"/>
  <c r="B104" i="30"/>
  <c r="F45" i="26" l="1"/>
  <c r="A42" i="26"/>
  <c r="A34" i="26" s="1"/>
  <c r="A33" i="26"/>
  <c r="F22" i="26"/>
  <c r="F17" i="25"/>
  <c r="F8" i="26"/>
  <c r="D17" i="3"/>
  <c r="B403" i="29"/>
  <c r="F401" i="29"/>
  <c r="F399" i="29"/>
  <c r="F397" i="29"/>
  <c r="F395" i="29"/>
  <c r="F393" i="29"/>
  <c r="F391" i="29"/>
  <c r="F389" i="29"/>
  <c r="F387" i="29"/>
  <c r="F385" i="29"/>
  <c r="F383" i="29"/>
  <c r="F381" i="29"/>
  <c r="F379" i="29"/>
  <c r="F377" i="29"/>
  <c r="F375" i="29"/>
  <c r="A375" i="29"/>
  <c r="B370" i="29"/>
  <c r="F368" i="29"/>
  <c r="F366" i="29"/>
  <c r="F364" i="29"/>
  <c r="F362" i="29"/>
  <c r="F360" i="29"/>
  <c r="F357" i="29"/>
  <c r="F353" i="29"/>
  <c r="A351" i="29"/>
  <c r="A355" i="29" s="1"/>
  <c r="B346" i="29"/>
  <c r="F344" i="29"/>
  <c r="F342" i="29"/>
  <c r="F340" i="29"/>
  <c r="F338" i="29"/>
  <c r="F336" i="29"/>
  <c r="F334" i="29"/>
  <c r="F332" i="29"/>
  <c r="F330" i="29"/>
  <c r="F328" i="29"/>
  <c r="F325" i="29"/>
  <c r="F321" i="29"/>
  <c r="F320" i="29"/>
  <c r="F319" i="29"/>
  <c r="A317" i="29"/>
  <c r="B312" i="29"/>
  <c r="F310" i="29"/>
  <c r="F308" i="29"/>
  <c r="F294" i="29"/>
  <c r="F292" i="29"/>
  <c r="F289" i="29"/>
  <c r="F286" i="29"/>
  <c r="F285" i="29"/>
  <c r="F284" i="29"/>
  <c r="F283" i="29"/>
  <c r="F279" i="29"/>
  <c r="F278" i="29"/>
  <c r="F277" i="29"/>
  <c r="F276" i="29"/>
  <c r="F272" i="29"/>
  <c r="F271" i="29"/>
  <c r="A269" i="29"/>
  <c r="A274" i="29" s="1"/>
  <c r="B264" i="29"/>
  <c r="F242" i="29"/>
  <c r="F220" i="29"/>
  <c r="A212" i="29"/>
  <c r="A222" i="29" s="1"/>
  <c r="B194" i="29"/>
  <c r="F192" i="29"/>
  <c r="F191" i="29"/>
  <c r="F190" i="29"/>
  <c r="F189" i="29"/>
  <c r="F188" i="29"/>
  <c r="F186" i="29"/>
  <c r="B157" i="29"/>
  <c r="F155" i="29"/>
  <c r="F153" i="29"/>
  <c r="F151" i="29"/>
  <c r="F149" i="29"/>
  <c r="F148" i="29"/>
  <c r="F147" i="29"/>
  <c r="F146" i="29"/>
  <c r="F145" i="29"/>
  <c r="F142" i="29"/>
  <c r="F140" i="29"/>
  <c r="F138" i="29"/>
  <c r="F136" i="29"/>
  <c r="F134" i="29"/>
  <c r="F132" i="29"/>
  <c r="F130" i="29"/>
  <c r="F127" i="29"/>
  <c r="F125" i="29"/>
  <c r="F124" i="29"/>
  <c r="F123" i="29"/>
  <c r="F122" i="29"/>
  <c r="F119" i="29"/>
  <c r="F116" i="29"/>
  <c r="F115" i="29"/>
  <c r="F111" i="29"/>
  <c r="F110" i="29"/>
  <c r="F107" i="29"/>
  <c r="F106" i="29"/>
  <c r="F102" i="29"/>
  <c r="F101" i="29"/>
  <c r="F98" i="29"/>
  <c r="F97" i="29"/>
  <c r="F93" i="29"/>
  <c r="F92" i="29"/>
  <c r="F91" i="29"/>
  <c r="F90" i="29"/>
  <c r="F89" i="29"/>
  <c r="F85" i="29"/>
  <c r="F83" i="29"/>
  <c r="F80" i="29"/>
  <c r="F79" i="29"/>
  <c r="F78" i="29"/>
  <c r="F77" i="29"/>
  <c r="F73" i="29"/>
  <c r="F72" i="29"/>
  <c r="F71" i="29"/>
  <c r="F70" i="29"/>
  <c r="F69" i="29"/>
  <c r="F68" i="29"/>
  <c r="F67" i="29"/>
  <c r="F66" i="29"/>
  <c r="F65" i="29"/>
  <c r="F64" i="29"/>
  <c r="F63" i="29"/>
  <c r="F62" i="29"/>
  <c r="F61" i="29"/>
  <c r="F60" i="29"/>
  <c r="F59" i="29"/>
  <c r="A56" i="29"/>
  <c r="B52" i="29"/>
  <c r="F50" i="29"/>
  <c r="F48" i="29"/>
  <c r="F46" i="29"/>
  <c r="F44" i="29"/>
  <c r="F43" i="29"/>
  <c r="F42" i="29"/>
  <c r="F41" i="29"/>
  <c r="F40" i="29"/>
  <c r="F37" i="29"/>
  <c r="F35" i="29"/>
  <c r="F33" i="29"/>
  <c r="F31" i="29"/>
  <c r="F28" i="29"/>
  <c r="F26" i="29"/>
  <c r="F24" i="29"/>
  <c r="F22" i="29"/>
  <c r="A22" i="29"/>
  <c r="F3" i="28"/>
  <c r="F4" i="28" s="1"/>
  <c r="D37" i="3" s="1"/>
  <c r="D38" i="3" s="1"/>
  <c r="F76" i="31"/>
  <c r="F74" i="31"/>
  <c r="F72" i="31"/>
  <c r="F70" i="31"/>
  <c r="F68" i="31"/>
  <c r="F66" i="31"/>
  <c r="F64" i="31"/>
  <c r="F60" i="31"/>
  <c r="F56" i="31"/>
  <c r="F55" i="31"/>
  <c r="F54" i="31"/>
  <c r="F50" i="31"/>
  <c r="F49" i="31"/>
  <c r="F48" i="31"/>
  <c r="F47" i="31"/>
  <c r="F46" i="31"/>
  <c r="F42" i="31"/>
  <c r="F41" i="31"/>
  <c r="F40" i="31"/>
  <c r="F39" i="31"/>
  <c r="F35" i="31"/>
  <c r="F33" i="31"/>
  <c r="F31" i="31"/>
  <c r="F28" i="31"/>
  <c r="F25" i="31"/>
  <c r="F24" i="31"/>
  <c r="F23" i="31"/>
  <c r="F22" i="31"/>
  <c r="F21" i="31"/>
  <c r="F20" i="31"/>
  <c r="F19" i="31"/>
  <c r="F18" i="31"/>
  <c r="F17" i="31"/>
  <c r="F16" i="31"/>
  <c r="F15" i="31"/>
  <c r="F14" i="31"/>
  <c r="F13" i="31"/>
  <c r="F12" i="31"/>
  <c r="A10" i="31"/>
  <c r="F8" i="31"/>
  <c r="F7" i="31"/>
  <c r="F6" i="31"/>
  <c r="F102" i="30"/>
  <c r="F100" i="30"/>
  <c r="F98" i="30"/>
  <c r="F96" i="30"/>
  <c r="F94" i="30"/>
  <c r="F92" i="30"/>
  <c r="F90" i="30"/>
  <c r="F88" i="30"/>
  <c r="F86" i="30"/>
  <c r="F81" i="30"/>
  <c r="F77" i="30"/>
  <c r="F74" i="30"/>
  <c r="F71" i="30"/>
  <c r="F68" i="30"/>
  <c r="F65" i="30"/>
  <c r="F62" i="30"/>
  <c r="F61" i="30"/>
  <c r="F58" i="30"/>
  <c r="F53" i="30"/>
  <c r="F49" i="30"/>
  <c r="F43" i="30"/>
  <c r="F42" i="30"/>
  <c r="F39" i="30"/>
  <c r="F36" i="30"/>
  <c r="F32" i="30"/>
  <c r="F28" i="30"/>
  <c r="F27" i="30"/>
  <c r="F26" i="30"/>
  <c r="F25" i="30"/>
  <c r="F21" i="30"/>
  <c r="F11" i="30"/>
  <c r="F8" i="30"/>
  <c r="A7" i="30"/>
  <c r="F5" i="30"/>
  <c r="F47" i="26" l="1"/>
  <c r="A43" i="26"/>
  <c r="D9" i="3"/>
  <c r="F19" i="25"/>
  <c r="D15" i="3"/>
  <c r="F264" i="29"/>
  <c r="D25" i="3" s="1"/>
  <c r="D10" i="3"/>
  <c r="D18" i="3"/>
  <c r="A24" i="29"/>
  <c r="A26" i="29" s="1"/>
  <c r="A28" i="29" s="1"/>
  <c r="A31" i="29" s="1"/>
  <c r="F312" i="29"/>
  <c r="D26" i="3" s="1"/>
  <c r="F403" i="29"/>
  <c r="D29" i="3" s="1"/>
  <c r="F157" i="29"/>
  <c r="D23" i="3" s="1"/>
  <c r="F346" i="29"/>
  <c r="D27" i="3" s="1"/>
  <c r="F52" i="29"/>
  <c r="F194" i="29"/>
  <c r="D24" i="3" s="1"/>
  <c r="F370" i="29"/>
  <c r="D28" i="3" s="1"/>
  <c r="A244" i="29"/>
  <c r="A75" i="29"/>
  <c r="A282" i="29"/>
  <c r="A360" i="29"/>
  <c r="A323" i="29"/>
  <c r="A328" i="29" s="1"/>
  <c r="A330" i="29" s="1"/>
  <c r="A377" i="29"/>
  <c r="A10" i="30"/>
  <c r="A13" i="30" s="1"/>
  <c r="A44" i="26" l="1"/>
  <c r="A36" i="26" s="1"/>
  <c r="A35" i="26"/>
  <c r="D22" i="3"/>
  <c r="D30" i="3" s="1"/>
  <c r="F405" i="29"/>
  <c r="F104" i="30"/>
  <c r="D34" i="3" s="1"/>
  <c r="A332" i="29"/>
  <c r="A334" i="29" s="1"/>
  <c r="A336" i="29" s="1"/>
  <c r="A338" i="29" s="1"/>
  <c r="A362" i="29"/>
  <c r="A364" i="29" s="1"/>
  <c r="A82" i="29"/>
  <c r="A85" i="29" s="1"/>
  <c r="A379" i="29"/>
  <c r="A33" i="29"/>
  <c r="A35" i="29" s="1"/>
  <c r="F78" i="31"/>
  <c r="D33" i="3" s="1"/>
  <c r="A19" i="30"/>
  <c r="A23" i="30" s="1"/>
  <c r="D35" i="3" l="1"/>
  <c r="A340" i="29"/>
  <c r="A342" i="29" s="1"/>
  <c r="A344" i="29" s="1"/>
  <c r="A288" i="29"/>
  <c r="A291" i="29" s="1"/>
  <c r="A87" i="29"/>
  <c r="A37" i="29"/>
  <c r="A366" i="29"/>
  <c r="A368" i="29" s="1"/>
  <c r="A381" i="29"/>
  <c r="A27" i="31"/>
  <c r="A30" i="30"/>
  <c r="A34" i="30" s="1"/>
  <c r="A39" i="29" l="1"/>
  <c r="A294" i="29"/>
  <c r="A296" i="29" s="1"/>
  <c r="A310" i="29" s="1"/>
  <c r="A383" i="29"/>
  <c r="A385" i="29" s="1"/>
  <c r="A96" i="29"/>
  <c r="A30" i="31"/>
  <c r="A38" i="30"/>
  <c r="A41" i="30" s="1"/>
  <c r="A46" i="29" l="1"/>
  <c r="A48" i="29" s="1"/>
  <c r="A50" i="29" s="1"/>
  <c r="A100" i="29"/>
  <c r="A387" i="29"/>
  <c r="A33" i="31"/>
  <c r="A35" i="31" s="1"/>
  <c r="A45" i="30"/>
  <c r="A48" i="30" s="1"/>
  <c r="A51" i="30" s="1"/>
  <c r="A389" i="29" l="1"/>
  <c r="A391" i="29" s="1"/>
  <c r="A393" i="29" s="1"/>
  <c r="A104" i="29"/>
  <c r="A37" i="31"/>
  <c r="A44" i="31" s="1"/>
  <c r="A55" i="30"/>
  <c r="A60" i="30" s="1"/>
  <c r="A395" i="29" l="1"/>
  <c r="A397" i="29" s="1"/>
  <c r="A399" i="29" s="1"/>
  <c r="A401" i="29" s="1"/>
  <c r="A109" i="29"/>
  <c r="A114" i="29" s="1"/>
  <c r="A118" i="29" s="1"/>
  <c r="A121" i="29" s="1"/>
  <c r="A127" i="29" s="1"/>
  <c r="A129" i="29" s="1"/>
  <c r="A132" i="29" s="1"/>
  <c r="A134" i="29" s="1"/>
  <c r="A136" i="29" s="1"/>
  <c r="A64" i="30"/>
  <c r="A67" i="30" s="1"/>
  <c r="A70" i="30" s="1"/>
  <c r="A73" i="30" s="1"/>
  <c r="A76" i="30" s="1"/>
  <c r="A79" i="30" s="1"/>
  <c r="A83" i="30" s="1"/>
  <c r="A88" i="30" s="1"/>
  <c r="A90" i="30" s="1"/>
  <c r="A92" i="30" s="1"/>
  <c r="A94" i="30" s="1"/>
  <c r="A96" i="30" s="1"/>
  <c r="A98" i="30" s="1"/>
  <c r="A100" i="30" s="1"/>
  <c r="A102" i="30" s="1"/>
  <c r="A52" i="31"/>
  <c r="A58" i="31" s="1"/>
  <c r="A62" i="31" s="1"/>
  <c r="A66" i="31" s="1"/>
  <c r="A68" i="31" s="1"/>
  <c r="A70" i="31" s="1"/>
  <c r="A72" i="31" s="1"/>
  <c r="A74" i="31" s="1"/>
  <c r="A76" i="31" s="1"/>
  <c r="A138" i="29" l="1"/>
  <c r="A140" i="29" s="1"/>
  <c r="A142" i="29" s="1"/>
  <c r="A144" i="29" s="1"/>
  <c r="A151" i="29" s="1"/>
  <c r="A153" i="29" s="1"/>
  <c r="A155" i="29" s="1"/>
  <c r="F4" i="24"/>
  <c r="F5" i="24" s="1"/>
  <c r="D7" i="3" s="1"/>
  <c r="D11" i="3" l="1"/>
  <c r="D19" i="3"/>
  <c r="D40" i="3" l="1"/>
  <c r="D41" i="3" s="1"/>
  <c r="D42" i="3" l="1"/>
  <c r="D43" i="3" s="1"/>
</calcChain>
</file>

<file path=xl/sharedStrings.xml><?xml version="1.0" encoding="utf-8"?>
<sst xmlns="http://schemas.openxmlformats.org/spreadsheetml/2006/main" count="925" uniqueCount="523">
  <si>
    <t>C.1</t>
  </si>
  <si>
    <t>RUŠITVENA IN ODSTRANJEVALNA DELA SKUPAJ :</t>
  </si>
  <si>
    <t>C.5</t>
  </si>
  <si>
    <t>D.1</t>
  </si>
  <si>
    <t>D.2</t>
  </si>
  <si>
    <t>D.3</t>
  </si>
  <si>
    <t>KLJUČAVNIČARSKA DELA SKUPAJ :</t>
  </si>
  <si>
    <t>D.5</t>
  </si>
  <si>
    <t>TALNE OBLOGE SKUPAJ :</t>
  </si>
  <si>
    <t>PRIPRAVLJALNA DELA SKUPAJ :</t>
  </si>
  <si>
    <t>Gostota kamene volne po tem projektu je minimalno 160 kg/m3.</t>
  </si>
  <si>
    <t>OBVEZNI IN SESTAVNI DEL K VSEM POSTAVKAM CELOTNEGA POPISA</t>
  </si>
  <si>
    <t>C.</t>
  </si>
  <si>
    <t>D.</t>
  </si>
  <si>
    <t>E.</t>
  </si>
  <si>
    <t>PRIPRAVLJALNA DELA</t>
  </si>
  <si>
    <t>RUŠITVENA IN ODSTRANJEVALNA DELA</t>
  </si>
  <si>
    <t>KLJUČAVNIČARSKA DELA</t>
  </si>
  <si>
    <t>SUHOMONTAŽNA DELA</t>
  </si>
  <si>
    <t>m'</t>
  </si>
  <si>
    <t>zaščita betona
s premazi za zaščito betona (kot npr. Sikagard -680 S, Sikagard -706 Thixo)
s hidroizolacijskim slojem (kot npr. Sikalastic -822)</t>
  </si>
  <si>
    <t>razpoke
z elastično maso (kot npr. Sikagard -500 W Elastic)</t>
  </si>
  <si>
    <t>izpostavljena armatura
z zaščito pred korozijo (kot npr. SikaTop Armatec -110, EpoCem, Sikadur -32)
z inhibitorji korozije (kot npr. Sika FerroGard -903)</t>
  </si>
  <si>
    <t>odpadanje vrhnjega sloja betona
z nanašanjem sanacijske malte ročno (kot npr. Sika MonoTop -412 N, SikaCem, Gunit 133) s kemijskimi dodatki za beton (kot npr. Sika ViscoCrete)</t>
  </si>
  <si>
    <t>stiki
z elastično maso odporno na UV (kot npr. Sikadur Combiflex System)</t>
  </si>
  <si>
    <t>PRIPRAVLJALNA DELA SKUPAJ</t>
  </si>
  <si>
    <t>m2</t>
  </si>
  <si>
    <t>XPS - ekstrudirani polistiren po tem projektu je tlačne trdnosti 300kPa.</t>
  </si>
  <si>
    <t>cena</t>
  </si>
  <si>
    <t>kom</t>
  </si>
  <si>
    <t>poz.</t>
  </si>
  <si>
    <t>naziv elementa</t>
  </si>
  <si>
    <t>EM</t>
  </si>
  <si>
    <t xml:space="preserve">cena / EM </t>
  </si>
  <si>
    <t>A.</t>
  </si>
  <si>
    <t>GRADBENA DELA</t>
  </si>
  <si>
    <t>B.</t>
  </si>
  <si>
    <t>OBRTNIŠKA DELA</t>
  </si>
  <si>
    <t>SKUPAJ PO POSAMEZNIH DELIH</t>
  </si>
  <si>
    <t>REKAPITULACIJA PO POSAMEZNIH DELIH</t>
  </si>
  <si>
    <t>GRADBENA DELA SKUPAJ</t>
  </si>
  <si>
    <t>VRATA</t>
  </si>
  <si>
    <t>OBRTNIŠKA DELA SKUPAJ</t>
  </si>
  <si>
    <t>Izvajalec se s podpisom pogodbe po tem popisu zaveže k pravočasnemu naročanju materialov, elementa in opreme. Daljši roki izdelave in dobave ne morejo biti vzrok niti za nobeno poenostavitev, niti za zamenjavo nobenega projektiranega materiala, elementa in opreme ter niti za nobeno podaljšanje roka. Vzrok ne more biti niti gradnja preko praznika. Datumi praznikov so javni in znani in izvajalec mora naročilo izvesti tako, da bo dobava pravočasna.</t>
  </si>
  <si>
    <t>V vsako ceno vsakega materiala, elementa in opreme je vključena vgradnja z vsemi potrebnimi in certificiranimi pritrdili, vijaki, lepljenjem, zvari in vsemi stiki, povezavami itd. po projektu tako, da so vsak material, element in oprema v projektirani funkciji, skladni ter predstavljajo celoto z vsemi ostalimi materiali, elementi in opremo po tem projektu. V ceno mora biti vračunano tudi vijačenje vseh, tudi lesenih elementov v armirano betonsko konstrukcijo (npr. podložne letve tlakov, sten in stropov itd.).</t>
  </si>
  <si>
    <t>V vsako ceno vsakega materiala, elementa in opreme so vključeni vsi stroški zaščite pred vsemi poškodbami oseb, prostorov, vsega kar je že vgrajeno in vsako čiščenje, med gradnjo redno in tudi finalno z vsemi odvozi.</t>
  </si>
  <si>
    <t>Vsa vrata na evakuacijski poti iz objekta so opremljena z inox antipanik letvijo za odpiranje (kljuka ali drugačen material kot inox niso sprejemljivi).</t>
  </si>
  <si>
    <t xml:space="preserve">V kolikor načrti iz Projekta za izvedbo (PZI) katerih sestavni del je ta popis, predpisujejo drugačen material, element in opremo, kot ta popis, mora izvajalec o tem pred dobavo in za odločanje pravočasno obvestiti odgovornega vodjo projekta PZI (OVP) in investitorja. OVP in investitor se imata pravico odločiti za kvalitetnejšega in/ali dražjega med obema. </t>
  </si>
  <si>
    <t>Vse potrditve so veljavne le, če so vpisane v gradbeni dnevnik in podpisane tako s strani OVP kot s strani investitorja. Niti izvajalec, niti nadzornik odločitev o nobenih morebitnih spremembah PZI in potrditvah ne smeta sprejemati brez OVP in investitorja. Takšne morebitne spremembe in potrditve se štejejo za neveljavne – morebiti na tej nezakoniti podlagi vgrajeni materiali in oprema pa se na prvi poziv OVP ali investitorja nemudoma odstranijo na strošek izvajalca.</t>
  </si>
  <si>
    <t>Izvajalec morebitne delavniške načrte, ki jih potrebuje za vgradnjo, potrditev ali obračun izdela pravočasno. Stroški delavniških načrtov so všteti v pogodbenih cenah.</t>
  </si>
  <si>
    <t>V vseh cenah mora biti vključen način gradnje, ki se podreja upoštevanju pravil gibanja na varovanem območju vključno z vsakodnevno prijavo in odjavo delavcev na gradbišču.</t>
  </si>
  <si>
    <t>Odstranitev obstoječih radiatorjev</t>
  </si>
  <si>
    <t>Odstranitev vseh cevi za ogrevanje</t>
  </si>
  <si>
    <t>Izvajalec pred naročilom in dobavo ter izdelavo vsakega materiala, elementa in opreme preveri mere na gradbišču, morebitna odstopanja od PZI načrta in tega popisa pa sporoči z obveznim vpisom v gradbeni dnevnik, katerega telefonski klic, e-pošta itd. ne morejo nadomestiti.</t>
  </si>
  <si>
    <t>SKUPAJ Z DDV 22%</t>
  </si>
  <si>
    <t>DDV 22%</t>
  </si>
  <si>
    <t>kol</t>
  </si>
  <si>
    <t>kpl</t>
  </si>
  <si>
    <t>Kot projektiranemu enakovreden material, element ali oprema se šteje samo, če enakovrednost dokazuje tiskani in s strani odgovorne poslovodne osebe podpisani uradni dokument proizvajalca, ki natančno in v istem zaporedju po specifikacijah iz tega popisa primerja dosledno vse karakteristike (ne le nekatere), če mu je predložen vzorec v dveh kosih, ter le, če ga potrdita oba – tako odgovorni vodja projekta PZI (OVP) mag. Bruno Urh, univ. dipl. inž. arh. kot pogodbeni predstavnik in nadzornik investitorja s čitljivima podpisoma v gradbenem dnevniku. Potrditev izbire brez enega od obeh podpisov (OVP in investitor) ni veljavna.</t>
  </si>
  <si>
    <t>Vsi vgrajeni materiali, elementi in oprema imajo slovenski atest in/oziroma imajo takšno v Sloveniji veljavno dokumentacijo (npr. certifikat), ki jo zahteva veljavna zakonodaja o gradnji in/oziroma dokumentacijo, ki je veljavna podlaga za takojšnjo pridobitev soglasja pristojnega izvedenca za tehnični pregled k uporabnemu dovoljenju. Izvajalec pravočasno in pred vgradnjo predloži nadzorniku v pregled vse ateste in ostale dokumente za v njej obračunane materiale, elemente in opremo (v kolikor jih ni priložil že pri tistih, ki so bili podvrženi potrditvi (tak primer je naprimer beton)). V primeru, da vzorci, atesti in/ali ostali dokumenti po mnenju nadzornika ne ustrezajo za takojšnjo pridobitev soglasja pristojnega izvedenca za tehnični pregled k uporabnemu dovoljenju je dolžan tak material, element in opremo zavrniti.</t>
  </si>
  <si>
    <t xml:space="preserve">Vsi vgrajeni sistemi in naprave morajo biti v celoti delujoči. </t>
  </si>
  <si>
    <t xml:space="preserve">V ceno morajo biti vključeni vsi servisi v času garancijske dobe, vključno z vsem materialom. </t>
  </si>
  <si>
    <t>Obvezni sestavni del popisa so Detajli.</t>
  </si>
  <si>
    <t>Sprotno čiščenje delovišča/gradbišča in prostorov/površin, ki se uporabljajo za dostop in so podvrženi vplivom izvajanja del in končno gospodinjsko čiščenje prostorov v ponudbeno ceno.</t>
  </si>
  <si>
    <t>Izvajalec ve, da se dela izvajajo v objektu, ki je v obratovanju in se mora prilagoditi delovnemu času.</t>
  </si>
  <si>
    <t>Zaščita stopnišča in vseh transportnih poti ter vogalov in tlakov.</t>
  </si>
  <si>
    <t>V vseh cenah morajo biti všteti vsi prevozi in prenosi, vsa režijska in vsa pomožna dela potrebna za realizacijo postavke, vsa pritrjevanja, vse vezave, tudi instalacijske, dokumentirani odvoz odpadkov na stalno deponijo z upravnimi dovoljenji za deponiranje posameznih vrst materiala.</t>
  </si>
  <si>
    <t>Vsa vgrajena oprema, ki za svoje obratovanje potrebuje redno periodično vzdrževanje oziroma servisiranje mora biti zasnovana na način, da vzdrževanje, oziroma servisiranje opreme po izteku garancijske dobe ni vezano le na dobavitelja opreme, oziroma le na enega ponudnika.</t>
  </si>
  <si>
    <t>SANACIJA BETONSKIH KONSTRUKCIJ</t>
  </si>
  <si>
    <t>Dobava in polaganje čistilnega tepiha, sestavljenega iz izmeničnih pasov lamele iz aluminija s polnilom iz tapisona in lamele iz aluminija s polnilom kasetnih ščetk (kot npr. EMCO Diplomat) dim. 100 x 150 x 2.2 cm s predhodnim izrezom, izdelavo izravnalne mase z okvirjem predpražnika iz alu profilov, višine 2.2 cm.  Barva in dezen tepiha po izbiri projektanta.</t>
  </si>
  <si>
    <t>Dobava in vgradnja novih kovinskih pragov vrat.</t>
  </si>
  <si>
    <t>Doplačilo za vlagoodporne plošče.</t>
  </si>
  <si>
    <t>SANACIJA BETONSKIH KONSTRUKCIJ SKUPAJ :</t>
  </si>
  <si>
    <t>VRATA - VSE MERE SO ZIDARSKE - PREVERI DOBAVITELJ</t>
  </si>
  <si>
    <t>Načrt PID</t>
  </si>
  <si>
    <t>E.1</t>
  </si>
  <si>
    <t>OBRTNIŠKA DELA SKUPAJ :</t>
  </si>
  <si>
    <t>VZDRŽEVALNA DELA</t>
  </si>
  <si>
    <t>OBLOGE</t>
  </si>
  <si>
    <t>Organizacija sprotnega odvoza odpadkov na stalno deponijo vključno z vsemi stroški transporta, cestne zapore po potrebi, plačilom vseh taks in s predložitvijo evidenčnih listov.</t>
  </si>
  <si>
    <t>Kaskada ob frčadi nad stopniščem višine 0,5 - 1,0 m vključno s podkonstrukcijo.</t>
  </si>
  <si>
    <t xml:space="preserve">Dobava in montaža pregradne stene d = 200 mm kot npr. Knauf W116, enojna kovinska podkonstrukcija d = 2x50 mm, vmesna zvočna izolacija, obojestranska dvoslojna obloga z mavčnimi ploščami d = 12,5 mm, ocenjena zvočna izolirnost Rw = 51 dB, višina stene R60 do 430 cm. Stiki so kitani in bandažirani. </t>
  </si>
  <si>
    <t>Ustreza: po izbiri investitorja</t>
  </si>
  <si>
    <t>kpl.</t>
  </si>
  <si>
    <t>Ustreza: Geberit Duofix ali enakovredno</t>
  </si>
  <si>
    <t xml:space="preserve"> </t>
  </si>
  <si>
    <t>Ustreza: Geberit Duofix s školjko po izbiri investitorja</t>
  </si>
  <si>
    <t>Ustreza: Uponor MLC S ali enakovredno</t>
  </si>
  <si>
    <t xml:space="preserve">  Ø40 x 4,0 mm</t>
  </si>
  <si>
    <t>m</t>
  </si>
  <si>
    <t>Ustreza: Uponor MLC S13 ali enakovredno</t>
  </si>
  <si>
    <t xml:space="preserve">  Ø16 x 2,0 mm</t>
  </si>
  <si>
    <t xml:space="preserve">  Ø20 x 2,25 mm</t>
  </si>
  <si>
    <t xml:space="preserve">  Ø25 x 2,5 mm</t>
  </si>
  <si>
    <t xml:space="preserve">  Ø32 x 3,0 mm </t>
  </si>
  <si>
    <t>Ustreza: Kaimann Kailfex ST ali enakovredno</t>
  </si>
  <si>
    <t xml:space="preserve">  19 x 042 mm</t>
  </si>
  <si>
    <t>- 2,25 kW; 230 V (z el. grelcem)</t>
  </si>
  <si>
    <t>Ustreza: Gorenje TC100ZNT ali enakovredno</t>
  </si>
  <si>
    <t xml:space="preserve">  - gasilni aparat na prah (55A,233B,C) 9/12/15 EG (9kg)</t>
  </si>
  <si>
    <t xml:space="preserve">  DN 15</t>
  </si>
  <si>
    <t>kos.</t>
  </si>
  <si>
    <t xml:space="preserve">  DN 20</t>
  </si>
  <si>
    <t>Ustreza: Gerhard Götze 651 N ali enakovredno</t>
  </si>
  <si>
    <t>R ½; PN 10; +2 … +65 °C,</t>
  </si>
  <si>
    <t>Ustreza: Wilo Star-Z 15 TT ali enakovredno</t>
  </si>
  <si>
    <t xml:space="preserve">  DN 50</t>
  </si>
  <si>
    <t xml:space="preserve">  DN 100</t>
  </si>
  <si>
    <t>Ustreza: ACO ali enakovredno</t>
  </si>
  <si>
    <t>Ustreza: Armacell AC 19 ali enakovredno</t>
  </si>
  <si>
    <t>m²</t>
  </si>
  <si>
    <t>Ustreza: Promat, Promafoam C ali enakovredno</t>
  </si>
  <si>
    <t>- pločevinka prostornine 700 ml</t>
  </si>
  <si>
    <t>- za tesnjenje kanalizacijskih odduhov</t>
  </si>
  <si>
    <t>Ustreza: Isocell RGD ali enakovredno</t>
  </si>
  <si>
    <t xml:space="preserve">  DN 100 (Ø100 - 110 mm)</t>
  </si>
  <si>
    <t>EUR</t>
  </si>
  <si>
    <t>F.</t>
  </si>
  <si>
    <t>Ustreza: Vogel &amp; Noot ali enakovredno</t>
  </si>
  <si>
    <t xml:space="preserve">  11K 500 - 520</t>
  </si>
  <si>
    <t xml:space="preserve">  11K 600 - 400</t>
  </si>
  <si>
    <t xml:space="preserve">  21K-S 900 - 800</t>
  </si>
  <si>
    <t>Ustreza: Vogel &amp; Noot T6 ali enakovredno</t>
  </si>
  <si>
    <t xml:space="preserve">  21VM-S 500 - 600</t>
  </si>
  <si>
    <t xml:space="preserve">  21VM-S 500 - 720</t>
  </si>
  <si>
    <t xml:space="preserve">  21VM-S 500 - 1000</t>
  </si>
  <si>
    <t xml:space="preserve">  21VM-S 900 - 800</t>
  </si>
  <si>
    <t xml:space="preserve">  22VM 500 - 520</t>
  </si>
  <si>
    <t xml:space="preserve">  22VM 500 - 720</t>
  </si>
  <si>
    <t xml:space="preserve">  22VM 500 - 800</t>
  </si>
  <si>
    <t xml:space="preserve">  22VM 600 - 800</t>
  </si>
  <si>
    <t xml:space="preserve">  22VM 600 - 920</t>
  </si>
  <si>
    <t xml:space="preserve">  22VM 600 - 1200</t>
  </si>
  <si>
    <t xml:space="preserve">  22VM 900 - 1400</t>
  </si>
  <si>
    <t xml:space="preserve">  33VM 500 - 600</t>
  </si>
  <si>
    <t xml:space="preserve">  33VM 500 - 720</t>
  </si>
  <si>
    <t xml:space="preserve">  33VM 600 - 720</t>
  </si>
  <si>
    <t xml:space="preserve">  R ½ - Rp ½</t>
  </si>
  <si>
    <t xml:space="preserve">  Ø32 x 3,0 mm</t>
  </si>
  <si>
    <t>Ustreza: Viega Prestabo ali enakovredno</t>
  </si>
  <si>
    <t xml:space="preserve">  12 x 1,2 mm</t>
  </si>
  <si>
    <t xml:space="preserve">  15 x 1,2 mm</t>
  </si>
  <si>
    <t xml:space="preserve">  28 x 1,5 mm</t>
  </si>
  <si>
    <t xml:space="preserve">  35 x 1,5 mm</t>
  </si>
  <si>
    <t xml:space="preserve">  42 x 1,5 mm</t>
  </si>
  <si>
    <t>Ustreza: Kaimann Kailfex ST ali enakovredno -
              nad debelino 32 mm se nanaša v slojih</t>
  </si>
  <si>
    <t xml:space="preserve">  32 x 028 mm</t>
  </si>
  <si>
    <t xml:space="preserve">  32 x 035 mm</t>
  </si>
  <si>
    <t xml:space="preserve">  44 x 042 mm</t>
  </si>
  <si>
    <t>Ustreza: Danfoss AB-QM ali enakovredno</t>
  </si>
  <si>
    <t xml:space="preserve">  DN 25</t>
  </si>
  <si>
    <t>F</t>
  </si>
  <si>
    <r>
      <t>Kompaktni radiator:</t>
    </r>
    <r>
      <rPr>
        <sz val="10"/>
        <rFont val="Calibri"/>
        <family val="2"/>
        <charset val="238"/>
        <scheme val="minor"/>
      </rPr>
      <t xml:space="preserve">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r>
  </si>
  <si>
    <r>
      <t>Radiator s sredinskim priključkom:</t>
    </r>
    <r>
      <rPr>
        <sz val="10"/>
        <rFont val="Calibri"/>
        <family val="2"/>
        <charset val="238"/>
        <scheme val="minor"/>
      </rPr>
      <t xml:space="preserve">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t>
    </r>
  </si>
  <si>
    <r>
      <t>Radiatorski termostatski ventil - ravni:</t>
    </r>
    <r>
      <rPr>
        <sz val="10"/>
        <rFont val="Calibri"/>
        <family val="2"/>
        <charset val="238"/>
        <scheme val="minor"/>
      </rPr>
      <t xml:space="preserve">
Dobava in montaža ravnega radiatorskega termostatskega ventila s prednastavitvijo pretoka, skupaj s tesnilnim materialom</t>
    </r>
  </si>
  <si>
    <r>
      <t>Radiatorski zaporni ventil - ravni:</t>
    </r>
    <r>
      <rPr>
        <sz val="10"/>
        <rFont val="Calibri"/>
        <family val="2"/>
        <charset val="238"/>
        <scheme val="minor"/>
      </rPr>
      <t xml:space="preserve">
Dobava in montaža ravnega radiatorskega zapornega ventila, skupaj s tesnilnim materialom</t>
    </r>
  </si>
  <si>
    <r>
      <t xml:space="preserve">Priključek za ventilske radiatorje:
</t>
    </r>
    <r>
      <rPr>
        <sz val="10"/>
        <rFont val="Calibri"/>
        <family val="2"/>
        <charset val="238"/>
        <scheme val="minor"/>
      </rPr>
      <t>Dobava in montaža spodnjega priključka R 1/2 za radiatorje z vgrajenim ventilom, skupaj z maticami in tesnilnim materialom</t>
    </r>
  </si>
  <si>
    <r>
      <t>Demontažna dela:</t>
    </r>
    <r>
      <rPr>
        <sz val="10"/>
        <rFont val="Calibri"/>
        <family val="2"/>
        <charset val="238"/>
        <scheme val="minor"/>
      </rPr>
      <t xml:space="preserve">
Demontaža obstoječih inštalacij in naprav ter odvoz na deponijo s plačilom pristojbine</t>
    </r>
  </si>
  <si>
    <r>
      <t>Priključitev na obstoječo inštalacijo:</t>
    </r>
    <r>
      <rPr>
        <sz val="10"/>
        <rFont val="Calibri"/>
        <family val="2"/>
        <charset val="238"/>
        <scheme val="minor"/>
      </rPr>
      <t xml:space="preserve">
Izdelava priključka na obstoječi inštalaciji dovoda in povratka vključno z vsem potrebnim materialom</t>
    </r>
  </si>
  <si>
    <r>
      <t>Tlačni preizkusi:</t>
    </r>
    <r>
      <rPr>
        <sz val="10"/>
        <rFont val="Calibri"/>
        <family val="2"/>
        <charset val="238"/>
        <scheme val="minor"/>
      </rPr>
      <t xml:space="preserve">
Preizkušanje napeljav na tlak in tesnost, izvedeno po navodilih iz načrta, izdaja poročila</t>
    </r>
  </si>
  <si>
    <r>
      <t>Praznjenje sistema:</t>
    </r>
    <r>
      <rPr>
        <sz val="10"/>
        <rFont val="Calibri"/>
        <family val="2"/>
        <charset val="238"/>
        <scheme val="minor"/>
      </rPr>
      <t xml:space="preserve">
Praznjenje obstoječega sistema</t>
    </r>
  </si>
  <si>
    <r>
      <t>Spiranje in polnjenje sistema:</t>
    </r>
    <r>
      <rPr>
        <sz val="10"/>
        <rFont val="Calibri"/>
        <family val="2"/>
        <charset val="238"/>
        <scheme val="minor"/>
      </rPr>
      <t xml:space="preserve">
Spiranje strojnih inštalacij ter polnjenje sistema ogrevanja z mehko vodo</t>
    </r>
  </si>
  <si>
    <r>
      <t>Hidravlično uravnoteženje sistemov:</t>
    </r>
    <r>
      <rPr>
        <sz val="10"/>
        <rFont val="Calibri"/>
        <family val="2"/>
        <charset val="238"/>
        <scheme val="minor"/>
      </rPr>
      <t xml:space="preserve">
Hidravlično uravnoteženje sistemov ogrevanja, meritev pretokov z merilnim inštrumentov, skupaj s poročilom o opravljenih meritvah</t>
    </r>
  </si>
  <si>
    <r>
      <t>Umivalnik z enoročno armaturo:</t>
    </r>
    <r>
      <rPr>
        <sz val="10"/>
        <rFont val="Calibri"/>
        <family val="2"/>
        <charset val="238"/>
        <scheme val="minor"/>
      </rPr>
      <t xml:space="preserve">
Dobava in montaža kompletnega umivalnika, sestavljenega iz:  
- konzolne školjke iz sanitarne keramike dim. 60 x 45 cm za pritrditev na steno,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t>
    </r>
  </si>
  <si>
    <r>
      <t>Montažni element za umivalnik:</t>
    </r>
    <r>
      <rPr>
        <sz val="10"/>
        <rFont val="Calibri"/>
        <family val="2"/>
        <charset val="238"/>
        <scheme val="minor"/>
      </rPr>
      <t xml:space="preserve">
Dobava in montaža montažnega elementa za umivalnik s stoječo armaturo, za univerzalno masivno vzidavo in suho montažno vgradnjo, za pred stensko in stensko montažo, s pritrdilnim in tesnilnim materialom</t>
    </r>
  </si>
  <si>
    <r>
      <t xml:space="preserve">WC, konzolni s podometnim kotličkom:
</t>
    </r>
    <r>
      <rPr>
        <sz val="10"/>
        <rFont val="Calibri"/>
        <family val="2"/>
        <charset val="238"/>
        <scheme val="minor"/>
      </rPr>
      <t>Dobava in montaža kompletnega stranišča, sestavljenega iz:
- konzolne školjke iz sanitarne keramike za pritrditev na steno in s stranskim iztokom DN 100,
- vgradnega splakovalnika za univerzalno vzidavo in suho montažno vgradnjo, prostornine 6-9 l, z dvojnim proženjem splakovanja s sprednje strani z največ 3 l porabe vode pri delnem splakovanju ter s PE odtočnim kolenom, prehodnim kosom, z WC priključno garnituro ter s setom za zvočno izolacijo,
- dvojne tipke za proženje,
- polne plastične sedežne deske s pokrovom in z gumijastimi nastavki,
- kromanega kotnega ventila DN15/Ø10 mm za splakovalnik z gibljivo cevko Ø10 mm z rozeto,
- vezne cevi Ø30 mm z manšeto,
- kompleta s pritrdilnim in tesnilnim materialom</t>
    </r>
  </si>
  <si>
    <r>
      <t>Difuzijsko tesna brezšivna večplastna cev v palicah:</t>
    </r>
    <r>
      <rPr>
        <sz val="10"/>
        <rFont val="Calibri"/>
        <family val="2"/>
        <charset val="238"/>
        <scheme val="minor"/>
      </rPr>
      <t xml:space="preserve">
Dobava in montaža difuzijsko tesne večplastne kompozitne cevi PE-RT/AL/PE-RT  po DIN EN 13501 - 1 za ogrevanje, za spajanje z natiskovanjem, z dodatkom za razrez in s spojnimi elementi; trajna obremenitev do 80 °C; PN 10</t>
    </r>
  </si>
  <si>
    <r>
      <t>Predizolirana večplastna kompozitna cev :</t>
    </r>
    <r>
      <rPr>
        <sz val="10"/>
        <rFont val="Calibri"/>
        <family val="2"/>
        <charset val="238"/>
        <scheme val="minor"/>
      </rPr>
      <t xml:space="preserve">
Dobava in montaža predizolirane večplastne kompozitne cevi PE-RT/AL/PE-RT po DIN EN 1350 - 1 za pitno vodo, z dodatkom za razrez, s fitingi in spojnim materialom za spajanje s hladnim stiskanjem z zagotavljanjem tlačne stopnje PN 16, s pritrdilnim materialom ter izolirana s toplotno cevno izolacijo λ = 0,04 W/mK, debeline 13 mm za spajanje z natiskovanjem, z dodatkom za razrez in s spojnimi elementi; do 95 °C; PN 16</t>
    </r>
  </si>
  <si>
    <r>
      <t>Izolacija cevovodovpitne vode:</t>
    </r>
    <r>
      <rPr>
        <sz val="10"/>
        <rFont val="Calibri"/>
        <family val="2"/>
        <charset val="238"/>
        <scheme val="minor"/>
      </rPr>
      <t xml:space="preserve">
Izolacija cevovodov z ovojnim materialom iz paro zapornega negorljivega izolacijskega materiala, λ ≤ 0,034 W/mK, μ ≥ 10.000, požarni razred B.S3, z dodatkom za razrez in z lepilnim materialom </t>
    </r>
  </si>
  <si>
    <r>
      <t xml:space="preserve">Toplotna črpalka za ogrevanje pitne vode:
</t>
    </r>
    <r>
      <rPr>
        <sz val="10"/>
        <rFont val="Calibri"/>
        <family val="2"/>
        <charset val="238"/>
        <scheme val="minor"/>
      </rPr>
      <t>Dobava in montaža stenske toplotne črpalke za ogrevanje pitne vode, izdelane v sestavi:
- rezervoar prostornine 97,9 l iz jeklene pločevine; PN 10,
- cevni toplotni izmenjevalec iz jekla  St 37-2, znotraj emajliran; PN 10,
- električni grelec 2 kW; 230 V, 
- magnezijeva zaščitna anoda, 
- potopni tulec za senzor,
- agregat toplotne črpalke, ki ga sestavljajo kompresor, uparjalnik in ventilator,
- več funkcijska regulacija,
- protilegionelna zaščita,
- 2 kpl. - priključek za zrak,
- delovanje do temperature -7 °C,
- montažni material</t>
    </r>
  </si>
  <si>
    <r>
      <t>Ročni gasilni aparat:</t>
    </r>
    <r>
      <rPr>
        <sz val="10"/>
        <rFont val="Calibri"/>
        <family val="2"/>
        <charset val="238"/>
        <scheme val="minor"/>
      </rPr>
      <t xml:space="preserve">
Dobava in montaža ročnega gasilnega aparata, kompletno z nosilnim ogrodjem ter s pritrdilnim materialom;</t>
    </r>
  </si>
  <si>
    <r>
      <t>Krogelni ventil - navojni:</t>
    </r>
    <r>
      <rPr>
        <sz val="10"/>
        <rFont val="Calibri"/>
        <family val="2"/>
        <charset val="238"/>
        <scheme val="minor"/>
      </rPr>
      <t xml:space="preserve">
Dobava in montaža medeninastega krogelnega ventila za hladno ali toplo vodo; navojne izvedbe, s tesnilnim materialom; 0 … 110 ºC; PN 10</t>
    </r>
  </si>
  <si>
    <r>
      <t>Vrtna pipa:</t>
    </r>
    <r>
      <rPr>
        <sz val="10"/>
        <rFont val="Calibri"/>
        <family val="2"/>
        <charset val="238"/>
        <scheme val="minor"/>
      </rPr>
      <t xml:space="preserve">
Dobava in montaža vrtne krogelne pipe navojne izvedbe, z nastavkom za gibko cev, s tesnilnim materialom; 0 … 110 ºC; PN 10</t>
    </r>
  </si>
  <si>
    <r>
      <t xml:space="preserve">Protipovratni ventil - navojni:
</t>
    </r>
    <r>
      <rPr>
        <sz val="10"/>
        <rFont val="Calibri"/>
        <family val="2"/>
        <charset val="238"/>
        <scheme val="minor"/>
      </rPr>
      <t>Dobava in montaža medeninastega protipovratnega ventila za hladno vodo; vijačne izvedbe, s tesnilnim materialom; 50 ºC; PN 10</t>
    </r>
  </si>
  <si>
    <r>
      <t>DN 15/ R ¾; PN 12; p</t>
    </r>
    <r>
      <rPr>
        <vertAlign val="subscript"/>
        <sz val="10"/>
        <rFont val="Calibri"/>
        <family val="2"/>
        <charset val="238"/>
        <scheme val="minor"/>
      </rPr>
      <t>odp</t>
    </r>
    <r>
      <rPr>
        <sz val="10"/>
        <rFont val="Calibri"/>
        <family val="2"/>
        <charset val="238"/>
        <scheme val="minor"/>
      </rPr>
      <t xml:space="preserve"> = 8,0 bar</t>
    </r>
  </si>
  <si>
    <r>
      <t>Cirkulacijska črpalka za pitno vodo:</t>
    </r>
    <r>
      <rPr>
        <sz val="10"/>
        <rFont val="Calibri"/>
        <family val="2"/>
        <charset val="238"/>
        <scheme val="minor"/>
      </rPr>
      <t xml:space="preserve">
Dobava in montaža cirkulacijske črpalke za pitno vodo; s termostatom, protipovratnim in krogličnim zapornim  ventilom, z integriranim časovnim stikalom, kontrolo temperature in podporo termične dezinfekcije na strani toplotnega vira, z navojnimi priključki, z montažnim materialom;</t>
    </r>
  </si>
  <si>
    <t>22 W; ~230 V, 50 Hz</t>
  </si>
  <si>
    <r>
      <t>PVC odtočna cev:</t>
    </r>
    <r>
      <rPr>
        <sz val="10"/>
        <rFont val="Calibri"/>
        <family val="2"/>
        <charset val="238"/>
        <scheme val="minor"/>
      </rPr>
      <t xml:space="preserve">
Dobava in montaža kanalizacijske PVC-C (HT) cevi po DIN 19 538-10 in DIN EN 1566-1 z obojkami, fazonskimi kosi, s standardnimi cinkanimi cevnimi objemkami-kombi s spojkami R ½ z osnovnimi pritrdilnimi ploščami in navojnimi palicami ter s pritrdilnim in tesnilnim materialom</t>
    </r>
  </si>
  <si>
    <r>
      <t>PVC odzračevalna kapa:</t>
    </r>
    <r>
      <rPr>
        <sz val="10"/>
        <rFont val="Calibri"/>
        <family val="2"/>
        <charset val="238"/>
        <scheme val="minor"/>
      </rPr>
      <t xml:space="preserve">
Dobava in montaža PVC-C (HT) odzračevalne kape po DIN 19 538-10 in DIN EN 1566-1 s pritrdilnim in tesnilnim materialom</t>
    </r>
  </si>
  <si>
    <r>
      <t>PVC čistilni kos:</t>
    </r>
    <r>
      <rPr>
        <sz val="10"/>
        <rFont val="Calibri"/>
        <family val="2"/>
        <charset val="238"/>
        <scheme val="minor"/>
      </rPr>
      <t xml:space="preserve">
Dobava in montaža PVC-C (HT) čistilnega kosa po DIN 19 538-10 in DIN EN 1566-1 s pritrdilnim in tesnilnim materialom</t>
    </r>
  </si>
  <si>
    <r>
      <t>Pretočni talni sifon:</t>
    </r>
    <r>
      <rPr>
        <sz val="10"/>
        <rFont val="Calibri"/>
        <family val="2"/>
        <charset val="238"/>
        <scheme val="minor"/>
      </rPr>
      <t xml:space="preserve">
Dobava in vgradnja pretočnega talnega sifona iz umetne mase s horizontalnim dotokom in odtokom DN 50, s protismradno zaporo ter z nerjavečo rešetko dim. 150 x 150 mm, skupaj z vgradnim in tesnilnim materialom</t>
    </r>
  </si>
  <si>
    <r>
      <t>Nepretočni talni sifon:</t>
    </r>
    <r>
      <rPr>
        <sz val="10"/>
        <rFont val="Calibri"/>
        <family val="2"/>
        <charset val="238"/>
        <scheme val="minor"/>
      </rPr>
      <t xml:space="preserve">
Dobava in vgradnja nepretočnega talnega sifona iz umetne mase s horizontalnim dotokom in odtokom DN 50, s protismradno zaporo ter z nerjavečo rešetko dim. 150 x 150 mm, skupaj z vgradnim in tesnilnim materialom</t>
    </r>
  </si>
  <si>
    <r>
      <t>Izolacija s ploščami:</t>
    </r>
    <r>
      <rPr>
        <sz val="10"/>
        <rFont val="Calibri"/>
        <family val="2"/>
        <charset val="238"/>
        <scheme val="minor"/>
      </rPr>
      <t xml:space="preserve">
Izoliranje odtočnih cevovodov z izolacijo iz paro zapornega negorljivega izolacijskega materiala, λ ≤ 0,039 W/mK, μ ≥ 7000, požarni razred B1, z dodatkom za razrez in z lepilnim materialom</t>
    </r>
  </si>
  <si>
    <r>
      <t>Požarno tesnjenje:</t>
    </r>
    <r>
      <rPr>
        <sz val="10"/>
        <rFont val="Calibri"/>
        <family val="2"/>
        <charset val="238"/>
        <scheme val="minor"/>
      </rPr>
      <t xml:space="preserve">
Tesnjenje vgrajenih požarnih loput s požarno peno za rege do širine 40 mm</t>
    </r>
  </si>
  <si>
    <r>
      <t xml:space="preserve">Tesnilo preboja inštalacijske cevi:
</t>
    </r>
    <r>
      <rPr>
        <sz val="10"/>
        <rFont val="Calibri"/>
        <family val="2"/>
        <charset val="238"/>
        <scheme val="minor"/>
      </rPr>
      <t>Dobava in montaža tesnila preboja inštalacijske cevi iz kavčuka s samolepilno manšeto</t>
    </r>
  </si>
  <si>
    <r>
      <t>Izdelava priključka vertikalne kanalizacije:</t>
    </r>
    <r>
      <rPr>
        <sz val="10"/>
        <rFont val="Calibri"/>
        <family val="2"/>
        <charset val="238"/>
        <scheme val="minor"/>
      </rPr>
      <t xml:space="preserve">
Izdelava priključka vertikalne kanalizacije na obstoječo inštalacijo z drobnim in tesnilnim materialom </t>
    </r>
  </si>
  <si>
    <r>
      <t>Priklop pitne vode:</t>
    </r>
    <r>
      <rPr>
        <sz val="10"/>
        <rFont val="Calibri"/>
        <family val="2"/>
        <charset val="238"/>
        <scheme val="minor"/>
      </rPr>
      <t xml:space="preserve">
Priklop inštalacije pitne vode na obstoječo inštalacijo</t>
    </r>
  </si>
  <si>
    <r>
      <t>Priključek za pralni stroj:</t>
    </r>
    <r>
      <rPr>
        <sz val="10"/>
        <rFont val="Calibri"/>
        <family val="2"/>
        <charset val="238"/>
        <scheme val="minor"/>
      </rPr>
      <t xml:space="preserve">
Izdelava priključkov hladne vode DN 15 in sifonskega odtoka za pralni stroj, vključno z izpustno pipo in sifonom ter pritrdilnim in montažnim materialom</t>
    </r>
  </si>
  <si>
    <r>
      <t>Priključek za pomivalni stroj:</t>
    </r>
    <r>
      <rPr>
        <sz val="10"/>
        <rFont val="Calibri"/>
        <family val="2"/>
        <charset val="238"/>
        <scheme val="minor"/>
      </rPr>
      <t xml:space="preserve">
Izdelava priključkov hladne vode DN 15 in sifonskega odtoka za pomivalni stroj, vključno z izpustno pipo in sifonom ter pritrdilnim in montažnim materialom</t>
    </r>
  </si>
  <si>
    <r>
      <t>Tlačni preizkus:</t>
    </r>
    <r>
      <rPr>
        <sz val="10"/>
        <rFont val="Calibri"/>
        <family val="2"/>
        <charset val="238"/>
        <scheme val="minor"/>
      </rPr>
      <t xml:space="preserve">
Preizkus na tlak in tesnost vodovodnih napeljav, izveden po navodilih iz načrta, izdaja poročila</t>
    </r>
  </si>
  <si>
    <r>
      <t>Preizkus tesnosti:</t>
    </r>
    <r>
      <rPr>
        <sz val="10"/>
        <rFont val="Calibri"/>
        <family val="2"/>
        <charset val="238"/>
        <scheme val="minor"/>
      </rPr>
      <t xml:space="preserve">
Preizkus tesnosti vertikalne kanalizacije, izveden po navodilih iz načrta, izdaja poročila</t>
    </r>
  </si>
  <si>
    <r>
      <t>Spiranje in dezinfekcija:</t>
    </r>
    <r>
      <rPr>
        <sz val="10"/>
        <rFont val="Calibri"/>
        <family val="2"/>
        <charset val="238"/>
        <scheme val="minor"/>
      </rPr>
      <t xml:space="preserve">
Spiranje, razmaščevanje in dezinfekcija razvoda pitne vode, izdaja potrdila</t>
    </r>
  </si>
  <si>
    <r>
      <rPr>
        <b/>
        <sz val="10"/>
        <rFont val="Calibri"/>
        <family val="2"/>
        <charset val="238"/>
        <scheme val="minor"/>
      </rPr>
      <t>Varnostni ventil:</t>
    </r>
    <r>
      <rPr>
        <sz val="10"/>
        <rFont val="Calibri"/>
        <family val="2"/>
        <charset val="238"/>
        <scheme val="minor"/>
      </rPr>
      <t xml:space="preserve">
Dobava in montaža medeninastega varnostnega ventila za pitno vodo, navojne izvedbe; varovanje po DIN 4751/2; kompletno s tesnilnim materialom; do 120 ºC; </t>
    </r>
  </si>
  <si>
    <t>SVETILKE</t>
  </si>
  <si>
    <t>INŠTALACIJSKI MATERIAL</t>
  </si>
  <si>
    <t>INŠTALACIJSKI MATERIAL ZA KRMILNO CENTRALO</t>
  </si>
  <si>
    <t>RAZDELILNIKI</t>
  </si>
  <si>
    <t>UNIVERZALNO OŽIČENJE</t>
  </si>
  <si>
    <t>PROTIVLOMNO VAROVANJE</t>
  </si>
  <si>
    <t>SOS INŠTALACIJA</t>
  </si>
  <si>
    <t>STRELOVODNA INŠTALACIJA</t>
  </si>
  <si>
    <t>NAČRTI PID</t>
  </si>
  <si>
    <t>STROJNE INŠTALACIJE</t>
  </si>
  <si>
    <t>G.</t>
  </si>
  <si>
    <t>OGREVANJE IN HLAJENJE</t>
  </si>
  <si>
    <t>VODOVOD IN VERTIKALNA KANALIZACIJA</t>
  </si>
  <si>
    <t>STROJNE INŠTALACIJE SKUPAJ</t>
  </si>
  <si>
    <t>NAČRTI PID SKUPAJ</t>
  </si>
  <si>
    <t>POPUST</t>
  </si>
  <si>
    <t>1</t>
  </si>
  <si>
    <t>2</t>
  </si>
  <si>
    <t>Načrti izvedenih del</t>
  </si>
  <si>
    <t>KIO</t>
  </si>
  <si>
    <t>SPLOŠNA NAVODILA, KI JIH JE POTREBNO UPOŠTEVATI PRI PRIPRAVI PONUDBE</t>
  </si>
  <si>
    <t>V sklopu posamezne postavke mora biti zajet ves material, delo, drobni in pritrdilni materal za potrebno vgradnjo, vključno z usklajevanji na objektu, vsemi preboji do fi 50mm, oziroma 50x50mm ter prevozom materiala na gradbišče.</t>
  </si>
  <si>
    <t>V popisu so navedena komercialna imena materialov, naprav, opreme, ipd. zgolj zaradi določitve kvalitete in izgleda. Ponujen material in oprema morajo biti enake kvalitete in izgleda kot je določeno s popisom. Odstopanja so dopustna samo v primeru izboljšanja kvalitete oz funkcije in izgleda ob pogoju predhodne potrditve projektanta in odgovornega vodje projekta. V primeru, da posamezni elementi po kvaliteti in izgledu niso predpisani, mora ponudnik ob oddaji ponudbe navesti ponujeno kvaliteto in izgled ter pred izvedbo pridobiti potrditev projektanta in odgovornega vodje projekta.</t>
  </si>
  <si>
    <t>Pri ponudbi rebrastih cevi je potrebno upoštevati, da se del cevi (ocena 30%) vlaga v betonske stene, zato je v ceni cevi potrebno upoštaveti ves potreben drobni material (pokrovi doz, elementi za vstavitev na lokacije prehodov, pred betoniranjem,…)</t>
  </si>
  <si>
    <t>Vse svetilke mora pred naročilom potrditi arhitekt oziroma naročnik. V primeru spremembe tipa oziroma proizvajalca je potrebno izvesti nove izračune meritev.</t>
  </si>
  <si>
    <t>Vse svetilke morajo imeti 5 letno garancijo.</t>
  </si>
  <si>
    <t>Za predmetni objekt je bil v sklopu projekta energetske sanacije izdelan načrt razsvetljave. V popisu so zajete dodatne svetilke, glede na predmetni razpored prostorov. Zajeto je tudi ožičenje svetilk iz projekta energetske sanacije.</t>
  </si>
  <si>
    <t>Svetilke splošne razsvetljave:</t>
  </si>
  <si>
    <t>kos</t>
  </si>
  <si>
    <t>Svetilke varnostne razsvetljave:</t>
  </si>
  <si>
    <t>Varnostna nadgradna LED svetilka s piktogramom - smer izhoda. Integrirana LED osvetlitev zahvaljujoč visokem izkoristku zagotavlja svetlost &gt; 500cd/m² in življenjsko dobo min 50,000h. Auto-test funkcija in prikaz statusa z dvobarvno LED. Avtonomna baterija 1h pripravni ali trajni spoj. Napajanje: 220/240 V AC. Zaščita: IP42. Zaščitni razred: SC2. Mehanska trdnost: IK05. Komplet s piktogramom z oznako smeri izhoda in montažnim priborom. Skupna moč: 4,5W. 5-letna garancija
Kot: Zumtobel PURESIGN E1D, s piktogramom</t>
  </si>
  <si>
    <t>smer sveti dol</t>
  </si>
  <si>
    <t>smer sveti levo</t>
  </si>
  <si>
    <t>smer sveti desno</t>
  </si>
  <si>
    <t>smer sveti gor desno</t>
  </si>
  <si>
    <t>smer sveti dol levo</t>
  </si>
  <si>
    <t>kompl.</t>
  </si>
  <si>
    <t>Kabel položen v medstropovju, nadometno na kabelski polici delno v inštalacijskih kanalih, po stenah podometno v zaščitni cevi, delno v estrihu v cevi:</t>
  </si>
  <si>
    <t>VSI KABLI V POPISU MORAJO USTREZATI ZAHTEVAM  ODZIVA NA OGENJ RAZREDA 
''Cca s1,d2,a1''</t>
  </si>
  <si>
    <t>V sklopu kabla mora biti upoštevan strošek in drobni material za zaključek in priklop kabla na obeh straneh (razdelilnik, porabnik), ter obstojna označitev tokokroga v razdelilniku in na elementu.</t>
  </si>
  <si>
    <t>NHXMH-J 3x1,5 mm2</t>
  </si>
  <si>
    <t>NHXMH-J 4x1,5 mm2</t>
  </si>
  <si>
    <t>NHXMH-J 5x1,5 mm2</t>
  </si>
  <si>
    <t>NHXMH-J 3x2,5 mm2</t>
  </si>
  <si>
    <t>NHXMH-J 5x2,5 mm2</t>
  </si>
  <si>
    <t>NHXMH-J 3x6 mm2</t>
  </si>
  <si>
    <t>N2XCH-J 5x6 mm2</t>
  </si>
  <si>
    <t>N2XCH-J 5x16 mm2</t>
  </si>
  <si>
    <t>N2XCH-J 5x25 mm2</t>
  </si>
  <si>
    <t>LIHCH 4x0,75 mm2 (povezava med prezračevalno napravo in regulatorjem)</t>
  </si>
  <si>
    <t>LIHCH 2x1,5 mm2 (povezava med krmilnikom in tipalom temperature)</t>
  </si>
  <si>
    <t>LIHCH 5x1,5 mm2 (povezava med krmilnikom in tipalom vlage)</t>
  </si>
  <si>
    <t>JY(St)Y 2 x 2 x 0,8 mm LSFRZH Cca</t>
  </si>
  <si>
    <t>JY(St)Y 3 x 2 x 0,8 mm LSFRZH Cca</t>
  </si>
  <si>
    <t>JY(St)Y 4 x 2 x 0,8 mm LSFRZH Cca</t>
  </si>
  <si>
    <t>Vodnik za izenačevanje potencialov, delno v cevi:</t>
  </si>
  <si>
    <t>VSI VODNIKI V POPISU MORAJO USTREZATI ZAHTEVAM  ODZIVA NA OGENJ RAZREDA 
''Cca s1,d2,a1''</t>
  </si>
  <si>
    <t>H07Z1-K 4 mm2</t>
  </si>
  <si>
    <t>H07Z1-K 6 mm2</t>
  </si>
  <si>
    <t>H07Z1-K 10 mm2</t>
  </si>
  <si>
    <t>H07Z1-K 16 mm2</t>
  </si>
  <si>
    <t>Požarnozaščiteni nizkonapetostni energetski kabli nazivne napetosti 0,6/1kV, z brezhalogensko izolacijo oranžne barve, z okroglimi ali sektorskimi vodniki, uvlečeni v požarno odporne Betaflam instalacijske cevi;</t>
  </si>
  <si>
    <t>NHXH-J 3 x 4 mm2, Betaflam, odpornost proti ognju do 800"C - E90, za priklop kupol za ODT</t>
  </si>
  <si>
    <t>Požarno odporni pritrdilni elementi (objemke) za pritrditev požarnih kablov</t>
  </si>
  <si>
    <t>PVC cev:</t>
  </si>
  <si>
    <t>vlaganje v beton, polaganje podomet ali samougasna v monatžni steni.</t>
  </si>
  <si>
    <t>fi 23, rebrasta</t>
  </si>
  <si>
    <t>fi 36, rebrasta</t>
  </si>
  <si>
    <t>PN 16</t>
  </si>
  <si>
    <t>PN 23</t>
  </si>
  <si>
    <t>Pri izvedbi rebrastih cevi je potrebno upoštevati, da se večina cevi vlaga v beton (stene, plošče), zato je v ceni cevi potrebno upoštaveti ves potreben drobni material (pokrovi doz, elementi za vstavitev na lokacije prehodov, pred betoniranjem,…)</t>
  </si>
  <si>
    <t>Kabelska polica, komplet z veznim, obešalnim in pritrdilnim priborom (konzole do dolžine 0,5m, oziroma obešalni pribor do 0,5m)</t>
  </si>
  <si>
    <t>PK 100</t>
  </si>
  <si>
    <t>PK 200</t>
  </si>
  <si>
    <t>PK 100 s pokrovom</t>
  </si>
  <si>
    <t>Inštalacijski kanal, raznih dimenzij</t>
  </si>
  <si>
    <t>Stikalo, 10A, za vgradnjo v modulni sistem,  barva po izboru projektanta, komplet z okvirjem in podometno dozo, ali enakovredno kot TEM Čatež modul LINE:</t>
  </si>
  <si>
    <t>navadno</t>
  </si>
  <si>
    <t>izmenično</t>
  </si>
  <si>
    <t>IR senzor, komplet, ali enakovredno kot Stainel:</t>
  </si>
  <si>
    <t>Senzor ustreznega tipa za vklop LED svetilk po popisu.</t>
  </si>
  <si>
    <t>zunanji, 360 st.</t>
  </si>
  <si>
    <t>notranji, 360 st.</t>
  </si>
  <si>
    <t>Modul s podometno dozo in okvirjem, kot TEM:</t>
  </si>
  <si>
    <t>enega stikala</t>
  </si>
  <si>
    <t>dveh stikal</t>
  </si>
  <si>
    <t>Točen tip okvirjev določi investitor oziroma arhitekt.</t>
  </si>
  <si>
    <t>Doza izenačevanja potencialov, komplet s Cu zbiralko, kot:</t>
  </si>
  <si>
    <t>GW 48 003</t>
  </si>
  <si>
    <t>GW 44 209</t>
  </si>
  <si>
    <t>Stalni priključek, komplet</t>
  </si>
  <si>
    <t>podometne (komplet z dozo) oziroma nadometne izvedbe</t>
  </si>
  <si>
    <t>Vtičnica z zaščitnim kontaktom, komplet s podometno dozo in okvirjem, zaščito proti vstavljanju tujega predmeta, barva po izboru projektanta, ali enakovredno kot TEM Čatež modul LINE:</t>
  </si>
  <si>
    <t>16A, 250V, enojna</t>
  </si>
  <si>
    <t>16A, 250V, dvojna</t>
  </si>
  <si>
    <t>16A, 250V, enojna, s pokrovom, IP44</t>
  </si>
  <si>
    <t>16A, 250V, dvojna, s pokrovom, IP44</t>
  </si>
  <si>
    <t xml:space="preserve">Zidni  kanal, kovinski, bele barve, dvoprekatni, komplet s pregradami, veznimi elementi, pokrovom kanala, končnimi elementi in pritrdilnim priborom, kot Elba, AT130/72, komplet, </t>
  </si>
  <si>
    <t>Vtičnica z zaščitnim kontaktom, vgrajena v zidni kanal:</t>
  </si>
  <si>
    <t>16A, 250V, trojna</t>
  </si>
  <si>
    <t xml:space="preserve">Razne nadometne oziroma podometne razvodne doze, komplet </t>
  </si>
  <si>
    <t>Žica H07Z1-K 6 mm2, dolžine 20cm, komplet s kabelskimi čevlji in vijaki</t>
  </si>
  <si>
    <t>Žica H07Z1-K 16 mm2, dolžine 20cm, komplet s kabelskimi čevlji in vijaki</t>
  </si>
  <si>
    <t>Gibljiva PVC cev, dolžine do 40cm, komplet s pripadajočimi uvodnicami</t>
  </si>
  <si>
    <t>Izdelava spojev izenačevanja potencialov, komplet z objemkami oz. drobnim materialom</t>
  </si>
  <si>
    <t>Priklop, komplet z drobnim materialom:</t>
  </si>
  <si>
    <t>alarmne centrale</t>
  </si>
  <si>
    <t>komunikacijske omare</t>
  </si>
  <si>
    <t>dvigala</t>
  </si>
  <si>
    <t>nape</t>
  </si>
  <si>
    <t>električnega štedilnika</t>
  </si>
  <si>
    <t>Meritve električnih inštalacij splošnih inštalacij, komplet</t>
  </si>
  <si>
    <t xml:space="preserve">Usklajevanje s strojnimi inštalacijami ter sodelovanje pri preizkusu naprav </t>
  </si>
  <si>
    <t>ur</t>
  </si>
  <si>
    <t>INŠTALACIJSKI MATERIAL ZA KRMILNO CENTRALO ZA ODVOD DIMA IN TOPLOTE</t>
  </si>
  <si>
    <t>Dobava in montaža požarno ventilacijskega sistema (ustrezna centrala brez pogonov) za odpiranje dimoodvodnih oken kateri mora izpolnjevati sledeče  zahteve in standarde:</t>
  </si>
  <si>
    <t xml:space="preserve"> -standarde  EN 12101 – 2,9 in 10 / VdS 2581 / 2593 za centrale</t>
  </si>
  <si>
    <t xml:space="preserve"> -da zagotovi ustrezne velikosti odprtosti geometričnih odvodnih površin oz. kota odprtosti skladno s študijo  požarne varnosti</t>
  </si>
  <si>
    <t>Vsi krmilni elementi so medsebojno usklajeni na krmilno omarico od proizvajalca GEZE. Izvajalec mora glede na dobavljeno opremo prilagoditi vezalne sheme in kablažo.  Krmiljenje oken je predvideno v naslednji sestavi.</t>
  </si>
  <si>
    <t xml:space="preserve"> - alarmnih linij in njihovih prioritet</t>
  </si>
  <si>
    <t xml:space="preserve"> - alarmnih grup</t>
  </si>
  <si>
    <t xml:space="preserve"> - ventilacijskih grup</t>
  </si>
  <si>
    <t xml:space="preserve"> - vremenskega sklopa: dež, veter</t>
  </si>
  <si>
    <t>Centrala mora biti programirana tako, da zapre kupole ob izpadu napajanja (razen v stanju alarma), zapre kupole v primeru dežja (razen v stanju alarma)</t>
  </si>
  <si>
    <t>Centrala zagotavlja rezervno napajanje, za primer izpada glavnega napajanja, za najmanj 72 ur. Centrala ima polnilec baterij, ki določa režim polnjenja glede na temperaturo, in izvaja stalni nadzor stanja baterij.</t>
  </si>
  <si>
    <t>Tehnični podatki:</t>
  </si>
  <si>
    <t>Napajalna napetost: 230 V AC</t>
  </si>
  <si>
    <t xml:space="preserve">Priključna moč: 480W </t>
  </si>
  <si>
    <t>Izhodna napetost: 24 V DC +-5 % v normalnem delovanju</t>
  </si>
  <si>
    <t>Izhodni tok max. 8 A</t>
  </si>
  <si>
    <t>IP zaščita centrale: IP 54</t>
  </si>
  <si>
    <t>Ohišje: kovinsko z zaklepanjem, siva barva (RAL 7035)</t>
  </si>
  <si>
    <t>Širina: 300 mm</t>
  </si>
  <si>
    <t>Višina: 400 mm</t>
  </si>
  <si>
    <t>Globina: 200 mm</t>
  </si>
  <si>
    <t>Skladno z EN 12101-9 in 10</t>
  </si>
  <si>
    <t>VdS certificirano (G 512004)</t>
  </si>
  <si>
    <t>Požarna tipa / tipkalo GEZE FT- 4, 24V DC, VdS, Grey RAL 7035</t>
  </si>
  <si>
    <t>Stikala za dnevno prezračevanje/ventilacijo GEZE LTA-24 AZ, funkcije odpiranja / zapiranja, z LED signalizacijo.</t>
  </si>
  <si>
    <t>Nadometna doza za stikalo GEZE LTA-24</t>
  </si>
  <si>
    <t>Centrala dež/ veter set RWS60-1</t>
  </si>
  <si>
    <t>Priklop kupol za ODT</t>
  </si>
  <si>
    <t>Velja za vse razdelilnike</t>
  </si>
  <si>
    <t>izdelava označb tokokrogov in sponk</t>
  </si>
  <si>
    <t>kabelske uvodnice</t>
  </si>
  <si>
    <t>zatesnitev uvodnic</t>
  </si>
  <si>
    <t>zaščitna prekrivna plošča za preprečitev dotika</t>
  </si>
  <si>
    <t>POK korita za polaganje kablov</t>
  </si>
  <si>
    <t>označba razdelilnika v skladu s predpisi</t>
  </si>
  <si>
    <t>predviden žep za namestitev vezalne sheme razdelilnika</t>
  </si>
  <si>
    <t>izdelava vezalne sheme po dejanskem stanju  in namestitev vezalne sheme v razdelilnik</t>
  </si>
  <si>
    <t>priklop, meritve, preizkus in spuščanje v pogon</t>
  </si>
  <si>
    <t>Merilna omara ni predmet načrta - zajeta v sklopu ločenega načrta NN priključka.</t>
  </si>
  <si>
    <t>Dograditev elementov v obstoječi razdelilnik RG:</t>
  </si>
  <si>
    <t xml:space="preserve">odklopnik, Tytan, 3.p., komplet </t>
  </si>
  <si>
    <t>varovalčni vložek 25A</t>
  </si>
  <si>
    <t>varovalčni vložek 50A</t>
  </si>
  <si>
    <t>varovalčni vložek 63A</t>
  </si>
  <si>
    <t>vrstne sponke</t>
  </si>
  <si>
    <t>drobni in vezni material</t>
  </si>
  <si>
    <t>ožičenje med elementi, drobni in vezni material</t>
  </si>
  <si>
    <t>SKUPAJ:</t>
  </si>
  <si>
    <t>KOS</t>
  </si>
  <si>
    <t>zbiralnični sistem, 3x Cu30x10mm, komplet z nosilci in zaključki, dolžine do 1,5m</t>
  </si>
  <si>
    <t>bremensko stikalo</t>
  </si>
  <si>
    <t>25A, 3p, v omari</t>
  </si>
  <si>
    <t>40A, 3p, v omari</t>
  </si>
  <si>
    <t>63A, 3p, v omari</t>
  </si>
  <si>
    <t>varovalčni vložek 20A</t>
  </si>
  <si>
    <t>varovalčni vložek 35A</t>
  </si>
  <si>
    <t>stikalo na dif. tok, 40/0,03A, 4p</t>
  </si>
  <si>
    <t>kombinirano zaščitno stikalo:</t>
  </si>
  <si>
    <t>B/10A/0,03A, 2p</t>
  </si>
  <si>
    <t>B/16A/0,03A, 2p</t>
  </si>
  <si>
    <t>instalacijski odklopnik:</t>
  </si>
  <si>
    <t>C6A, 10A, 16A, 1p</t>
  </si>
  <si>
    <t>C16A, 3p</t>
  </si>
  <si>
    <t>impulzni rele, 10A, 1p, 230V</t>
  </si>
  <si>
    <t>prenapetostna zaščita, tip C</t>
  </si>
  <si>
    <t>vrstne sponke, uvodnice</t>
  </si>
  <si>
    <t>80A, 3p, v omari</t>
  </si>
  <si>
    <t>UTP 4x2x23AWG, kat.6a, LSZH</t>
  </si>
  <si>
    <t>PVC cev :</t>
  </si>
  <si>
    <t>fi 16, rebrasta</t>
  </si>
  <si>
    <t>fi 50, rebrasta</t>
  </si>
  <si>
    <t xml:space="preserve">Kabelska polica, komplet z veznim, obešalnim in pritrdilnim priborom (konzole do dolžine 0,5m, oziroma obešalni pribor do 0,5m) </t>
  </si>
  <si>
    <t>PK 50 s pokrovom</t>
  </si>
  <si>
    <t>Podatkovna vtičnica, enojna, RJ 45 kat 6, s protiprašnim pokrovčkom, komplet z zaključevanjem kabla in trajno označitvijo vtičnice:</t>
  </si>
  <si>
    <t xml:space="preserve">podometne izvedbe, komplet z dozo in okvirjem, barva po izboru projektanta, ali enakovredno kot TEM Čatež modul LINE </t>
  </si>
  <si>
    <t>Podatkovna vtičnica, dvojna, RJ 45 kat 6, s protiprašnim pokrovčkom, komplet z zaključevanjem kabla in trajno označitvijo vtičnice:</t>
  </si>
  <si>
    <t>vgrajena v parapetni kanal</t>
  </si>
  <si>
    <t>Priklop UTP kabla v napravah (wi-fi, SOS, alarmna centrala, video proojektor,...)</t>
  </si>
  <si>
    <t>polica</t>
  </si>
  <si>
    <t>organizator povezovalnih kablov za panel, komplet z nosilcem</t>
  </si>
  <si>
    <t>priključni panel, kat 6,  24xRJ24, komplet z označitvijo linije z zaključevanjem kablov</t>
  </si>
  <si>
    <t>telefonski delilnik</t>
  </si>
  <si>
    <t>optična kaseta</t>
  </si>
  <si>
    <t>optični delilnik, 4/24</t>
  </si>
  <si>
    <t>optični zaključni konektor, LS, komplet z zaključevanjem kablov</t>
  </si>
  <si>
    <t>razdelilnik, 19" z vtičnicami 6x16A</t>
  </si>
  <si>
    <t>meritve UTP kabla</t>
  </si>
  <si>
    <t>meritve optičnega kabla</t>
  </si>
  <si>
    <t>povezovalni kabli, dolžine do 1,5m</t>
  </si>
  <si>
    <t>Dobava in vgradnja podometne fasadne priključne telefonske omarice, kot Prebil Plast PA 1, dim. 230 x 290 x 113 mm</t>
  </si>
  <si>
    <t>ALARM 36762 2x0,5+4x0,22mm</t>
  </si>
  <si>
    <t>JH(St)H 5x2x0,8mm</t>
  </si>
  <si>
    <t xml:space="preserve">AKU baterija 12 V, 7 Ah, VDS </t>
  </si>
  <si>
    <t>Komunikator za prenos alarmnih sporočil na VNC preko interneta IP</t>
  </si>
  <si>
    <t>SiPlus kompaktna tipkovnica z upravljanjem na dotik (popolnoma ravna površina) in velikim LCD zaslonom s resolucijo 128x64 točk. Vgrajen modul za avdio verifikacijo. Obvestila se prikazujejo na LCD zaslonu ter z LED lučkami.</t>
  </si>
  <si>
    <t xml:space="preserve">MAGIC kombinirani PIR/MW (infrardeči + mikrovalovni) detektor gibanja, polje pokritja 12 m, vgrajena patentirana zrcalna leča za zanesljivejšo detekcijo in imunost na zunanje vplive, frekvenca mikrovalovnega zaznavanja je 10.525 GHz, medsebojno povezujoča multikriterijska analiza signala Machtec omogoča izredno zanesljivo delovanja, brez mrtvih con pod senzorjem, majhna poraba energije 4.8 mA, Eol koncept in enostavna montaža, v skladu s standardi EN50131-2-4 varnostni razred GRADE 2
</t>
  </si>
  <si>
    <t>Priklop sistema, programiranje.</t>
  </si>
  <si>
    <t>Izvedba šolanja osebja za delo s protivlomnim sistemom ter izdelava navodil za rokovanje.</t>
  </si>
  <si>
    <t xml:space="preserve">Vezava, preizkus, šolanje
</t>
  </si>
  <si>
    <t>Pocinkani jekleni trak, FeZn 25x4mm, položen v temelju, vezan s tipskimi veznimi elementi na armaturo temelja</t>
  </si>
  <si>
    <t>Okrogli vodnik iz nerjavečega jekla Rf fi 8 mm,  položen okoli objekta, kompletno z vsemi spoji med seboj, za povezavo med ozemljitvenimi sondami, komplet kot Hermi RH 3</t>
  </si>
  <si>
    <t>Ozemljitvena sonda, izdelana iz nerjaveče pločevine Rf, kot Hermi POS Rf, premera fi 20 mm, dolžine 1500mm, komplet s priključno sponko KON02, namenjena izdelavi paličnih ozemljil</t>
  </si>
  <si>
    <t>Konica za ozemljitveno sondo POS Rf, kot Hermi, izdelana iz nerjavečega jekla, namesti se na konec sonde, kjer je pripravljena luknja za konico</t>
  </si>
  <si>
    <t>Alu žica, Al fi 8 mm, na držalih na strehi</t>
  </si>
  <si>
    <t>Alu žica, Al fi 8 mm, na držalih na fasadi</t>
  </si>
  <si>
    <t>Preizkusni spoj, v talni dozi z litoželeznim pokrovom, ali enakovredno kot Hermi</t>
  </si>
  <si>
    <t>Križna sponka za FeZn trak, kot Hermi</t>
  </si>
  <si>
    <t>Križna sponka za FeZn/Al trak, kot Hermi</t>
  </si>
  <si>
    <t>Križna sponka za Al žico, kot Hermi</t>
  </si>
  <si>
    <t>Varjen oziroma vijačen spoj s kovinsko maso, komplet z drobnim materialom</t>
  </si>
  <si>
    <t>Bitumen za premaz pocinkanega jeklenega traku</t>
  </si>
  <si>
    <t>kg</t>
  </si>
  <si>
    <t>Meritve strelovodne inštalacije, komplet</t>
  </si>
  <si>
    <t>4.</t>
  </si>
  <si>
    <t>I.</t>
  </si>
  <si>
    <t>II.</t>
  </si>
  <si>
    <t>III.</t>
  </si>
  <si>
    <t>1.</t>
  </si>
  <si>
    <t>2.</t>
  </si>
  <si>
    <t>3.</t>
  </si>
  <si>
    <t>5.</t>
  </si>
  <si>
    <t>6.</t>
  </si>
  <si>
    <t>IV.</t>
  </si>
  <si>
    <t>V.</t>
  </si>
  <si>
    <t>VI.</t>
  </si>
  <si>
    <t>VII.</t>
  </si>
  <si>
    <t>VIII.</t>
  </si>
  <si>
    <t>STRELOVODNA INŠTALACIJA,OZEMLJITVE</t>
  </si>
  <si>
    <t>Intranet SPC5320 Grade 2 centralna naprava za protivlomno varovanje, 8 področji, razširljiva do 128 področji; 1x zanka oz. 2x linija na X-Bus vodilu dolžine max. 12.400m (razdalja med X-Bus elementi do 400m), omogoča formiranje 16 particij, možnost priklopa do 16 tipkovnic, 32 čitalcev kartic (16 vrat), spomin za 10.000 alarmnih dogodkov in 10.000 dogodkov kontrole pristopa, 256 uporabniških kod, integriran WEB server za ethernet IP povezavo; kpl. z napajalnikom in kovinskim ohišjem za Aku 12V/7Ah s tamper zaščito; varnostni razred po EN50131-1: GRADE 2</t>
  </si>
  <si>
    <t>Adresiranje in zagon sistema varnostne razsvetljave</t>
  </si>
  <si>
    <t>Mertive splošne osvetljenosti v prostorih</t>
  </si>
  <si>
    <t>Pregled in preizkus varnostne razsvetljave, s strani pooblaščene inštitucije, komplet s pridobitvijo ustreznega potrdila.</t>
  </si>
  <si>
    <t>Modularna krmilno napajalna centrala za Naravni odvod dima in toplote - NODT in ventilacijo GEZE MBZ 300 N8. Za kontrolo 24V DC pogonov z maksimalno porabo 8A. Krmilno napajalna centrala bazira na Bus povezavi kar omogoča enostavno konfiguriranje in razširitev:</t>
  </si>
  <si>
    <t xml:space="preserve">Tip baterij: 24Ah
Centrala ima progamabilne izhode za javljanje alarma ali napake na posamezni alarmni grupi.   Dodan geze ERM modul                                                                                                                                                                                                                          </t>
  </si>
  <si>
    <t>SOS centrala z identifikacijo SOS alarma, svetlobna in zvočna signalizacija,  do 4 priključna mesta, priključki RJ-45, napajanje 230V, razrešitev alarma s ključem, komplet z nadometno omarico, ali enakovredno kot SS-C01/4</t>
  </si>
  <si>
    <t>SOS kontrolna enota z rdečo LED kontrolno lučko, nadometna izvedba - za montažo nad vrata, ali enakovredno kot SS-LE01</t>
  </si>
  <si>
    <t>Potezno stikalo z napisom SOS, vgradnja v  dozo fi 60, komplet z dozo, ali enakovredno kot SS-PS01</t>
  </si>
  <si>
    <t>Enota  za razrešitev za vgradnjo v dozo fi 60, komplet z dozo, ali enakovredno kot SS-RE01</t>
  </si>
  <si>
    <t>V1.1-Varnostna nadgradna svetilka za osvetlitev požarnih poti z minimalno 1lx v skladu z EN 1838. Z 2 močnima LED diodama nevtralne bele svetlobe 4000K in z lečami iz polikarbonata. Ohišje narejeno iz litega aluminija, z lokalno baterijo za 1h avtonomije v pripravnem ali trajnem spoju. Auto-test funkcija in prikaz statusa z dvobarvno LED, možnost centralnega nadzora preko DALI protokola. Možnost nastavitve trajnega ali pripravnega spoja preko mostiča ali NFC vmesnika. Napajanje: 220-240 V AC. Zaščita: IP40. Zaščitni razred: SC1. Svetilka testirana za EN 60598-1, EN 60598-2-22, EN 1838 and DIN 4844. ENEC test certificate. Svetilka brez halogenov. Komplet z montažnim priborom. Skupna moč: 4,7W. 5-letna garancija.
Kot: Zumtobel Resclite PRO MRCR ESC E1D</t>
  </si>
  <si>
    <t>V1.2-Varnostna vgradna svetilka za osvetlitev požarnih poti z minimalno 1lx v skladu z EN 1838. Z 2 močnima LED diodama nevtralne bele svetlobe 4000K in z lečami iz polikarbonata. Ohišje narejeno iz litega aluminija, z lokalno baterijo za 1h avtonomije v pripravnem ali trajnem spoju. Auto-test funkcija in prikaz statusa z dvobarvno LED, možnost centralnega nadzora preko DALI protokola. Možnost nastavitve trajnega ali pripravnega spoja preko mostiča ali NFC vmesnika. Napajanje: 220-240 V AC. Zaščita: IP40. Zaščitni razred: SC1. Svetilka testirana za EN 60598-1, EN 60598-2-22, EN 1838 and DIN 4844. ENEC test certificate. Svetilka brez halogenov. Komplet z montažnim priborom. Skupna moč: 4,7W. 5-letna garancija.
Kot: Zumtobel Resclite PRO MRCR ESC E1D</t>
  </si>
  <si>
    <t>V2.1-Varnostna nadgradna svetilka za osvetlitev požarnih poti z minimalno 1lx v skladu z EN 1838. Z 2 močnima LED diodama nevtralne bele svetlobe 4000K in z lečami iz polikarbonata. Ohišje narejeno iz litega aluminija, z lokalno baterijo za 1h avtonomije v pripravnem ali trajnem spoju. Auto-test funkcija in prikaz statusa z dvobarvno LED, možnost centralnega nadzora preko DALI protokola. Možnost nastavitve trajnega ali pripravnega spoja preko mostiča ali NFC vmesnika. Napajanje: 220-240 V AC. Zaščita: IP40. Zaščitni razred: SC1. Svetilka testirana za EN 60598-1, EN 60598-2-22, EN 1838 and DIN 4844. ENEC test certificate. Svetilka brez halogenov. Komplet z montažnim priborom. Skupna moč: 4,7W. 5-letna garancija.
Kot: Zumtobel Resclite PRO MRCR ESC E1D</t>
  </si>
  <si>
    <t>3 kos</t>
  </si>
  <si>
    <t>1 kompl.</t>
  </si>
  <si>
    <t>2 kos</t>
  </si>
  <si>
    <t>1 kos</t>
  </si>
  <si>
    <t>6 kos</t>
  </si>
  <si>
    <t>4 kos</t>
  </si>
  <si>
    <r>
      <t>fi 16, rebrasta</t>
    </r>
    <r>
      <rPr>
        <sz val="9"/>
        <rFont val="Calibri"/>
        <family val="2"/>
        <charset val="238"/>
        <scheme val="minor"/>
      </rPr>
      <t xml:space="preserve"> </t>
    </r>
  </si>
  <si>
    <r>
      <t xml:space="preserve">Žica H07Z1-K 4 mm2, dolžine 0,1-0,2 m, komplet s kabelskimi čevlji
</t>
    </r>
    <r>
      <rPr>
        <sz val="9"/>
        <rFont val="Calibri"/>
        <family val="2"/>
        <charset val="238"/>
        <scheme val="minor"/>
      </rPr>
      <t>(premostitve kovinskih mas - okvirji vrat, omarice strojnih naprav, oprema kuhinje, ...)</t>
    </r>
  </si>
  <si>
    <r>
      <t xml:space="preserve">Držala za Al žico, ali enakovredno kot Hermi 
</t>
    </r>
    <r>
      <rPr>
        <sz val="9"/>
        <rFont val="Calibri"/>
        <family val="2"/>
        <charset val="238"/>
        <scheme val="minor"/>
      </rPr>
      <t>(strešna,  kovinska obroba)</t>
    </r>
  </si>
  <si>
    <t>CŠOD FRANKOPANSKA ULICA 9                                                                             2022</t>
  </si>
  <si>
    <t>ELEKTRIČNE INŠTALACIJE SKUPAJ</t>
  </si>
  <si>
    <t>ELEKTRIČNE INŠTALACIJE</t>
  </si>
  <si>
    <t>VSI KABLI IN VODNIKI V POPISU MORAJO USTREZATI ZAHTEVAM  ODZIVA NA OGENJ RAZREDA ''Cca s1,d2,a1''</t>
  </si>
  <si>
    <t>E</t>
  </si>
  <si>
    <t>STROJNE INŠTALACIJE VODOVOD</t>
  </si>
  <si>
    <t>STROJNE INŠTALACIJE - Ogrevanje_Hlajenje</t>
  </si>
  <si>
    <r>
      <rPr>
        <b/>
        <sz val="10"/>
        <rFont val="Calibri"/>
        <family val="2"/>
        <charset val="238"/>
        <scheme val="minor"/>
      </rPr>
      <t>Termostatska glava:</t>
    </r>
    <r>
      <rPr>
        <sz val="10"/>
        <rFont val="Calibri"/>
        <family val="2"/>
        <charset val="238"/>
        <scheme val="minor"/>
      </rPr>
      <t xml:space="preserve">
Dobava in montaža termostatske glave z zaskočnim priključkom, z možnostjo blokiranja in omejevanja temperature, s plinskim polnjenjem</t>
    </r>
  </si>
  <si>
    <r>
      <rPr>
        <b/>
        <sz val="10"/>
        <rFont val="Calibri"/>
        <family val="2"/>
        <charset val="238"/>
        <scheme val="minor"/>
      </rPr>
      <t>Predizolirana večplastna kompozitna cev :</t>
    </r>
    <r>
      <rPr>
        <sz val="10"/>
        <rFont val="Calibri"/>
        <family val="2"/>
        <charset val="238"/>
        <scheme val="minor"/>
      </rPr>
      <t xml:space="preserve">
Dobava in montaža predizolirane večplastne kompozitne cevi PE-RT/AL/PE-RT po DIN EN 1350 - 1 za ogrevanje, z dodatkom za razrez, s fitingi in spojnim materialom za spajanje s hladnim stiskanjem z zagotavljanjem tlačne stopnje PN 16, s pritrdilnim materialom ter izolirana s toplotno cevno izolacijo λ = 0,04 W/mK, debeline 13 mm za spajanje z natiskovanjem, z dodatkom za razrez in s spojnimi elementi; do 95 °C; PN 16</t>
    </r>
  </si>
  <si>
    <r>
      <rPr>
        <b/>
        <sz val="10"/>
        <rFont val="Calibri"/>
        <family val="2"/>
        <charset val="238"/>
        <scheme val="minor"/>
      </rPr>
      <t>Cev iz nelegiranega jekla:</t>
    </r>
    <r>
      <rPr>
        <sz val="10"/>
        <rFont val="Calibri"/>
        <family val="2"/>
        <charset val="238"/>
        <scheme val="minor"/>
      </rPr>
      <t xml:space="preserve">
Dobava in montaža  cevi iz nelegiranega jekla št. 1.0308 po DIN EN 10305-3, zunaj cinkane s slojem debeline od 8 do 15 μ, s fazonskimi kosi, z dodatkom za razrez, s spojnim materialom za spajanje s hladnim stiskanjem z zagotavljanjem tlačne stopnje PN 16, t</t>
    </r>
    <r>
      <rPr>
        <vertAlign val="subscript"/>
        <sz val="10"/>
        <rFont val="Calibri"/>
        <family val="2"/>
        <charset val="238"/>
        <scheme val="minor"/>
      </rPr>
      <t>max</t>
    </r>
    <r>
      <rPr>
        <sz val="10"/>
        <rFont val="Calibri"/>
        <family val="2"/>
        <charset val="238"/>
        <scheme val="minor"/>
      </rPr>
      <t xml:space="preserve"> = 110 °C, s pritrdilnim materialom</t>
    </r>
  </si>
  <si>
    <r>
      <rPr>
        <b/>
        <sz val="10"/>
        <rFont val="Calibri"/>
        <family val="2"/>
        <charset val="238"/>
        <scheme val="minor"/>
      </rPr>
      <t>Izolacija cevovodov ogrevanja:</t>
    </r>
    <r>
      <rPr>
        <sz val="10"/>
        <rFont val="Calibri"/>
        <family val="2"/>
        <charset val="238"/>
        <scheme val="minor"/>
      </rPr>
      <t xml:space="preserve">
Izolacija cevovodov z ovojnim materialom iz parozapornega negorljivega izolacijskega materiala, λ ≤ 0,034 W/mK, μ ≥ 10.000, -50 … +110 ºC, požarni razred B.S3.d0, z dodatkom za razrez in z lepilnim materialom</t>
    </r>
  </si>
  <si>
    <r>
      <rPr>
        <b/>
        <sz val="10"/>
        <rFont val="Calibri"/>
        <family val="2"/>
        <charset val="238"/>
        <scheme val="minor"/>
      </rPr>
      <t xml:space="preserve">Ventil za hidravlično uravnoteženje: </t>
    </r>
    <r>
      <rPr>
        <sz val="10"/>
        <rFont val="Calibri"/>
        <family val="2"/>
        <charset val="238"/>
        <scheme val="minor"/>
      </rPr>
      <t xml:space="preserve">
Dobava in montaža ventila za hidravlično uravnoteženje iz medenine, z merilnimi priključki, za nastavitev pretoka, z ročnim kolesom s številčno digitalno skalo za prednastavitev in možnost blokiranja nastavljenega položaja, navojne izvedbe, s tesnilnim materialom; 110 °C; PN 16</t>
    </r>
  </si>
  <si>
    <r>
      <rPr>
        <b/>
        <sz val="10"/>
        <rFont val="Calibri"/>
        <family val="2"/>
        <charset val="238"/>
        <scheme val="minor"/>
      </rPr>
      <t>Požarno tesnjenje:</t>
    </r>
    <r>
      <rPr>
        <sz val="10"/>
        <rFont val="Calibri"/>
        <family val="2"/>
        <charset val="238"/>
        <scheme val="minor"/>
      </rPr>
      <t xml:space="preserve">
Tesnjenje vgrajenih požarnih loput s požarno peno za rege do širine 40 mm</t>
    </r>
  </si>
  <si>
    <r>
      <t xml:space="preserve">Tesnitev  med  požarnimi  sektorji  (EI60)  s  požarno odpornimi kiti odprtine do velikosti 0,05m2, komplet z izjavo izvajalca o vgradnji in ustreznimi certifikati ter vrisom lokacij tesnitev v tloris
</t>
    </r>
    <r>
      <rPr>
        <sz val="9"/>
        <rFont val="Calibri"/>
        <family val="2"/>
        <charset val="238"/>
        <scheme val="minor"/>
      </rPr>
      <t>(Tesnitev vseh močnostnih inštalacij)</t>
    </r>
  </si>
  <si>
    <t>GRADBENA DELA SKUPAJ :</t>
  </si>
  <si>
    <t>SUHOMONTAŽNA DELA SKUPAJ :</t>
  </si>
  <si>
    <t>OSB plošče na podložni peni vijačene v obstoječi leseni pod</t>
  </si>
  <si>
    <t>SKUPAJ CENTRALA</t>
  </si>
  <si>
    <t>VRATA SKUPAJ:</t>
  </si>
  <si>
    <t>Lamelni parket po izbiri investitorja vklučno s kotnimi letvami</t>
  </si>
  <si>
    <t>Vinilni tlak kot npr. Tajima Contract SL, vključno z obrobami v=15 cm</t>
  </si>
  <si>
    <t>Požarno okno 100/100, 
Požarna odpornost 30 minut, (R)EI 30.</t>
  </si>
  <si>
    <r>
      <t xml:space="preserve">Ograja v mansardi, inox/kaljeno dvoplastno steklo, po </t>
    </r>
    <r>
      <rPr>
        <b/>
        <sz val="10"/>
        <rFont val="Calibri"/>
        <family val="2"/>
        <charset val="238"/>
        <scheme val="minor"/>
      </rPr>
      <t>detailu št.1</t>
    </r>
  </si>
  <si>
    <r>
      <t>Konstrukcija balkona nad stopniščem po</t>
    </r>
    <r>
      <rPr>
        <b/>
        <sz val="10"/>
        <rFont val="Calibri"/>
        <family val="2"/>
        <charset val="238"/>
        <scheme val="minor"/>
      </rPr>
      <t xml:space="preserve"> detajlu št.3</t>
    </r>
    <r>
      <rPr>
        <sz val="10"/>
        <rFont val="Calibri"/>
        <family val="2"/>
        <charset val="238"/>
        <scheme val="minor"/>
      </rPr>
      <t>, vključno s pohodnim kaljenim, dvoplastnim steklom s folijo mat ali peskano.</t>
    </r>
  </si>
  <si>
    <t>V vsako ceno vsakega materiala, elementa in opreme so vključeni vsi stroški dobave, carin itd., vsi prevozi, prenosi do mesta vgradnje in manipulitivni stroški.</t>
  </si>
  <si>
    <t>Komunikacijska omara, KO,
19", višine 42HE, 800x1000, komplet s stranicami in steklenimi vrati, ali enakovredno kot Monell PRO</t>
  </si>
  <si>
    <t>kos 2</t>
  </si>
  <si>
    <t>kos 6</t>
  </si>
  <si>
    <t>kos 5</t>
  </si>
  <si>
    <t>kos 1</t>
  </si>
  <si>
    <t>kos 4</t>
  </si>
  <si>
    <t>kos 120</t>
  </si>
  <si>
    <t>kos 50</t>
  </si>
  <si>
    <t>Univerzalna montažna konzola za stensko ali stropno montiranje. Primerna za PDM-I12, PDM-I12T, PDM-I18 and PDM-I18T. V nosilcu so tudi vodniki za kable. 
Dimenzija (Š x V x G):47 x 53 x 44</t>
  </si>
  <si>
    <r>
      <t xml:space="preserve">optični kabel, notranji/zunanji, OM3, 4x50/125 </t>
    </r>
    <r>
      <rPr>
        <sz val="9"/>
        <rFont val="Calibri"/>
        <family val="2"/>
        <charset val="238"/>
        <scheme val="minor"/>
      </rPr>
      <t>(točen tip pred dobavo uskladiti z investitorjem)</t>
    </r>
  </si>
  <si>
    <t>50 kos</t>
  </si>
  <si>
    <t>Razdelilnik R-N  (nadstropje + mansarda), 
predviden kot tipska podometna omara, dim. 1000x600x150mm, komplet z vrati, dovodom in odvodi zgoraj, ter vgrajeno opremo, enakovredno kot Schrack:</t>
  </si>
  <si>
    <t>Razdelilnik R-P
(klet + pritličje), predviden kot tipska podometna omara, dim. 1000x600x150mm, komplet z vrati, dovodom in odvodi zgoraj, ter vgrajeno opremo, enakovredno kot Schrack:</t>
  </si>
  <si>
    <t>V2.2-Varnostna vgradna svetilka za osvetlitev požarnih poti z minimalno 1lx v skladu z EN 1838. Z 2 močnima LED diodama nevtralne bele svetlobe 4000K in z lečami iz polikarbonata. Ohišje narejeno iz litega aluminija, z lokalno baterijo za 1h avtonomije v pripravnem ali trajnem spoju. Auto-test funkcija in prikaz statusa z dvobarvno LED, možnost centralnega nadzora preko DALI protokola. Možnost nastavitve trajnega ali pripravnega spoja preko mostiča ali NFC vmesnika. Napajanje: 220-240 V AC. Zaščita: IP40. Zaščitni razred: SC1. Svetilka testirana za EN 60598-1, EN 60598-2-22, EN 1838 and DIN 4844. ENEC test certificate. Svetilka brez halogenov. Komplet z montažnim priborom. Skupna moč: 4,7W. 5-letna garancija.
Kot: Zumtobel Resclite PRO MRCR ESC E1D</t>
  </si>
  <si>
    <t>Svetilka z oznako tipa S3a svetilka moči 15W, LED, 4000K, vsaj 1250lm, vsaj ZR1, IP54, nadgradna svetilka za montažo na strop ali steno, dimenzij - fi 220mm - ohišje bele barve RAL 9003 (aluminij)</t>
  </si>
  <si>
    <t>svetilka z oznako tipa S3b svetilka moči 20W, LED, 4000K, 2310lm, vsaj ZR1, IP40, vgrajena v armstrong strop, fi 180mm, ohišje bele barve RAL 9003 (aluminij)</t>
  </si>
  <si>
    <t>Svetilka z oznako tipa S4a svetilka moči 29W, LED, 4000K, 3700lm, vsaj IP40, vsaj IK03, vgrajena v armstrong strop, največ 595 x 595 mm, ohišje bele barve, presevna površina svetila bela motna (PMMA ali kaljeno steklo), ves potreben spojni in pritrdilni material</t>
  </si>
  <si>
    <t>Svetilka z oznako tipa S7a svetilka moči 33W, LED, 4000K, 4000lm, vsaj IP40, vsaj IK03, vgrajena v armstrong strop, največ 595 x 595 mm - ohišje bele barve,presevna površina svetila bela motna (PMMA ali kaljeno steklo), ves potreben spojni in pritrdilni material</t>
  </si>
  <si>
    <r>
      <t xml:space="preserve">Tuš kabina
</t>
    </r>
    <r>
      <rPr>
        <sz val="10"/>
        <rFont val="Calibri"/>
        <family val="2"/>
        <charset val="238"/>
        <scheme val="minor"/>
      </rPr>
      <t xml:space="preserve">komplet pravokotna kabina 90x120cm, stena kaljeno steklo vsaj 120x190, vključno s kanaleto </t>
    </r>
  </si>
  <si>
    <r>
      <t xml:space="preserve">Tuš armatura
</t>
    </r>
    <r>
      <rPr>
        <sz val="10"/>
        <rFont val="Calibri"/>
        <family val="2"/>
        <charset val="238"/>
        <scheme val="minor"/>
      </rPr>
      <t>nadometna fiksno nameščena prha + dodatno ročna prha, armatura enoročna s termostatsko nastvitvijo željene temperature vode</t>
    </r>
  </si>
  <si>
    <t>Odstranitev obstoječega električnega razvoda (nadometni)</t>
  </si>
  <si>
    <t>Odstranitev obstoječih vratnih podbojev in kril</t>
  </si>
  <si>
    <t xml:space="preserve">Vrata V1.1                                                                      
dimenzij 90/205                                                                 
Dobava in montaža enokrilnih požarnih vrat. Vrata so zastekljena po celi višini in širini krila. Toplotne karakteristike U=1,2W/m2K. Krilo vrat je kovinsko, kljuka inox po izbiri arhitekta. V višini kljuke je v smeri evakuacije montirana antipanik letev inox brušen, z druge strani KLJUKA inox brušen, ključavnica na sistemski ključ po protokolu investitorja. Krilo ima vgrajeno samozapiralo S HIDRAVLIČNO ZAVORO. Barva zunaj v RAL 9010 MAT, barva znotraj v RAL 9010 MAT. Požarna odpornost 30 minut, (R)EI 30. </t>
  </si>
  <si>
    <t xml:space="preserve">Vrata V2.1                                                                      dimenzij 90/205 
Dobava in montaža enokrilnih, lesenih vrat, polno vratno krilo z izolativno sredico, Toplotne karakteristike U=1,2W/m2K. Kljuka inox po izbiri arhitekta. Ključavnica na sistemski ključ po protokolu investitorja. Barva zunaj v RAL 9010 MAT, barva znotraj v RAL 9010 MAT. </t>
  </si>
  <si>
    <t>Vrata V2.2                                                                         dimenzij 83/205                                                                
Dobava in montaža enokrilnih, lesenih vrat, polno vratno krilo z izolativno sredico, Toplotne karakteristike U=1,2W/m2K. Kljuka inox po izbiri arhitekta. Ključavnica na sistemski ključ po protokolu investitorja. Barva zunaj v RAL 9010 MAT, barva znotraj v RAL 9010 MAT.</t>
  </si>
  <si>
    <t>Vrata V2.3                                                                         dimenzij 90/190                                                                
Dobava in montaža enokrilnih, lesenih vrat, polno vratno krilo z izolativno sredico, Toplotne karakteristike U=1,2W/m2K. Kljuka inox po izbiri arhitekta. Ključavnica na sistemski ključ po protokolu investitorja. Barva zunaj v RAL 9010 MAT, barva znotraj v RAL 9010 MAT.</t>
  </si>
  <si>
    <t>Vrata V5
Zunanja vrata ob dvigalnem jašku, 
enokrilna, leva, svetla odprtina 90/205 cm, odpiranje navznoter
ALU okvir, v RAL 7016 antracit
znotraj kaljeno steklo s folijo v prvem sloju, vse skupaj steklo 4+f+4/10/4/14/4 UG=0,6, UW=1,0 W/m2K
znotraj bunka inox po izbiri investitorja
zunaj kljuka inox po izbiri investitorja
samozapiralo s hidravlično zavoro
ključavnica s sistemskim cilindrom
montaža v ab D=25 cm
brez cokla
nalepka na steklu po izbiri investitorja dimenzij cca 50 x 25 cm 
Glej shemo V5</t>
  </si>
  <si>
    <t>Vrata V4                                                                         
Dobava in montaža enokrilnih, steklenih hodnih vrat
enokrilna, desna, svetla odprtina 100/220 cm, odpiranje navzven
ALU okvir, v RAL 7016 antracit 
zunaj kaljeno steklo s folijo v prvem sloju, vse skupaj steklo 4+f+4/10/4/14/4 UG=0,6, UW=1,0 W/m2K
zunaj bunka inox po izbiri investitorja
znotraj antipanik letev inox po izbiri investitorja
samozapiralo s hidravlično zavoro
električna ključavnica s sistemskim cilindrom
montaža v ab D=25 cm
brez cokla
z nadsvetlobo
nalepka na steklu po izbiri investitorja dimenzij cca 50 x 25 cm                                                       
Glej shemo V4.</t>
  </si>
  <si>
    <t>Vrata V3.1                                                                         dimenzij 90/205                                                                 
Dobava in montaža enokrilnih, lesenih vrat, zastekljena s kaljenim steklom in vzorcem potrjenim s strani naročnika. Kljuka inox po izbiri arhitekta. Ključavnica na sistemski ključ po protokolu investitorja. Barva zunaj v RAL 9010 MAT, barva znotraj v RAL 9010 MAT. 
Glej shemo V3</t>
  </si>
  <si>
    <t>Vrata V3.2                                                                         dimenzij 83/205                                                                 
Dobava in montaža enokrilnih, lesenih vrat, zastekljena s kaljenim steklom in vzorcem potrjenim s strani naročnika . Kljuka inox po izbiri arhitekta. Ključavnica na sistemski ključ po protokolu investitorja. Barva zunaj v RAL 9010 MAT, barva znotraj v RAL 9010 MAT. 
Glej shemo V3</t>
  </si>
  <si>
    <t>D.4</t>
  </si>
  <si>
    <t>PLESKARSKA IN SLIKOPLESKARSKA DELA</t>
  </si>
  <si>
    <t>Slikanje mavčnih sten in kaskad z bandažiranjem, kitanjem in 2x beljenjem z belo barvo, ekstremno odporno na pranje, polmat, ki ustreza EN 13300 standardu, kot npr. Caparol Primalon Seiden Latex, 2x  s predhodnim glajenjem sten, komplet z vsemi potrebnimi pomožnimi deli.</t>
  </si>
  <si>
    <t>Slikanje stropov z bandažiranjem, kitanjem in 2x beljenjem z belo barvo, ekstremno odporno na pranje, polmat, ki ustreza EN 13300 standardu, kot npr. Caparol Primalon Seiden Latex, 2x  s predhodnim glajenjem sten, komplet z vsemi potrebnimi pomožnimi deli.</t>
  </si>
  <si>
    <t>Slikanje sten z bandažiranjem, kitanjem in 2x beljenjem z belo barvo, ekstremno odporno na pranje, polmat, ki ustreza EN 13300 standardu, kot npr. Caparol Primalon Seiden Latex, 2x  s predhodnim glajenjem sten, komplet z vsemi potrebnimi pomožnimi deli.</t>
  </si>
  <si>
    <t>Odstranitev stare barve, brušenje, čiščenje, barvanje z enokomponentnim zaščitnim premazom na osnovi smol, kot npr. Capalac, Dick Schichtlack, RAL 1002 MAT na kovinskih instalacijskih ceveh in nosilcih.</t>
  </si>
  <si>
    <t>PLESKARSKA IN SLIKOPLESKARSKA DELA SKUPAJ :</t>
  </si>
  <si>
    <t>Izdelava prednamaza z emulzijo ter oplesk notranjih saniranih obstoječih sten z notranjo pralno disperzijsko zidno barvo, izdelane na osnovi vodne disperzije modernih polimernih veziv, z nizko vsebnostjo lahko hlapnih organskih snovi (&lt;1,0 g/l) ter brez mehčal in težkih kovin tipa kot npr. Jupol latex semi matt. Barva mora zagotavljati odpornost na mokro drgnjenje - razred 1 in paroprepustnost - razred 2. Odtenek določi projektant  na osnovi barvne karte izbranega proizvajalca;  kompletno po predpisih in navodilih proizvajalca, z vsemi pomožnimi deli, odri in transporti ter vgradnimi in zaključnimi materiali. Pred izvedbo opleska je potrebno površine nanosa očistiti in po potrebi odstraniti obstoječ oplesk, gradbeno sanirati in pokitati in zbrusiti morebitne poškodbe ter pripraviti ustrezno podlago za nanos emulzije.</t>
  </si>
  <si>
    <t>Izdelava prednamaza z emulzijo ter oplesk notranjih stropov (klet) z notranjo disperzijsko barvo, izdelano na osnovi vodne disperzije polimernih veziv, z nizko vsebnostjo lahko hlapnih organskih snovi (&lt;1,0 g/l) in brez težkih kovin tipa kot npr. Jupol classic. Barva mora zagotavljati odpornost na suho drgnjenje in paroprepustnost - razred 1. Odtenek določi projektant interiera na osnovi barvne karte izbranega proizvajalca;  kompletno po predpisih in navodilih proizvajalca, z vsemi pomožnimi deli, odri in transporti. Pred izvedbo opleska je potrebno površine nanosa očistiti in po potrebi odstraniti obstoječ oplesk, gradbeno sanirati in pokitati in zbrusiti morebitne poškodbe ter pripraviti ustrezno podlago za nanos emulzije.</t>
  </si>
  <si>
    <t>Dobava in montaža stensks keramiks v kopalnicah po izbiri investitorja. nabavna vrednost keramike do 30,00€/m2</t>
  </si>
  <si>
    <t>Dobava in izdelava talne keramike v kopalnicah R=9, imitacija terazza, po izbiri investitorja. nabavna vrednost keramike do 30,00€/m2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</si>
</sst>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SIT&quot;_-;\-* #,##0.00\ &quot;SIT&quot;_-;_-* &quot;-&quot;??\ &quot;SIT&quot;_-;_-@_-"/>
    <numFmt numFmtId="165" formatCode="_-* #,##0.00\ _S_I_T_-;\-* #,##0.00\ _S_I_T_-;_-* &quot;-&quot;??\ _S_I_T_-;_-@_-"/>
    <numFmt numFmtId="166" formatCode="_(* #,##0.00_);_(* \(#,##0.00\);_(* &quot;-&quot;??_);_(@_)"/>
    <numFmt numFmtId="167" formatCode="#,##0.00;[Red]#,##0.00"/>
    <numFmt numFmtId="168" formatCode="#,##0.00\ &quot;€&quot;"/>
    <numFmt numFmtId="169" formatCode="#,##0.00\ &quot;€&quot;;[Red]#,##0.00\ &quot;€&quot;"/>
    <numFmt numFmtId="170" formatCode="00&quot;.&quot;"/>
    <numFmt numFmtId="171" formatCode="#,##0.00\ [$SIT-424]"/>
    <numFmt numFmtId="172" formatCode="0&quot;.&quot;"/>
  </numFmts>
  <fonts count="39">
    <font>
      <sz val="10"/>
      <color indexed="9"/>
      <name val=".CourSL"/>
      <charset val="238"/>
    </font>
    <font>
      <sz val="10"/>
      <name val="SL Dutch"/>
      <charset val="238"/>
    </font>
    <font>
      <sz val="10"/>
      <name val="Arial CE"/>
      <charset val="238"/>
    </font>
    <font>
      <sz val="10"/>
      <name val="Arial"/>
      <family val="2"/>
      <charset val="238"/>
    </font>
    <font>
      <sz val="11"/>
      <color indexed="8"/>
      <name val="Calibri"/>
      <family val="2"/>
      <charset val="238"/>
    </font>
    <font>
      <sz val="10"/>
      <name val="Arial CE"/>
      <family val="2"/>
      <charset val="238"/>
    </font>
    <font>
      <sz val="11"/>
      <name val="Arial"/>
      <family val="2"/>
      <charset val="238"/>
    </font>
    <font>
      <sz val="10"/>
      <name val="Gatineau"/>
    </font>
    <font>
      <sz val="12"/>
      <name val="Courier"/>
      <family val="3"/>
    </font>
    <font>
      <sz val="10"/>
      <name val="Arial CE"/>
    </font>
    <font>
      <b/>
      <sz val="10"/>
      <name val="Calibri"/>
      <family val="2"/>
      <charset val="238"/>
      <scheme val="minor"/>
    </font>
    <font>
      <sz val="10"/>
      <name val="Calibri"/>
      <family val="2"/>
      <charset val="238"/>
      <scheme val="minor"/>
    </font>
    <font>
      <sz val="10"/>
      <color indexed="9"/>
      <name val="Calibri"/>
      <family val="2"/>
      <charset val="238"/>
      <scheme val="minor"/>
    </font>
    <font>
      <vertAlign val="subscript"/>
      <sz val="10"/>
      <name val="Calibri"/>
      <family val="2"/>
      <charset val="238"/>
      <scheme val="minor"/>
    </font>
    <font>
      <b/>
      <sz val="9"/>
      <name val="Calibri"/>
      <family val="2"/>
      <charset val="238"/>
      <scheme val="minor"/>
    </font>
    <font>
      <b/>
      <i/>
      <sz val="10"/>
      <name val="Calibri"/>
      <family val="2"/>
      <charset val="238"/>
      <scheme val="minor"/>
    </font>
    <font>
      <sz val="9"/>
      <name val="Calibri"/>
      <family val="2"/>
      <charset val="238"/>
      <scheme val="minor"/>
    </font>
    <font>
      <sz val="8"/>
      <color indexed="9"/>
      <name val="Calibri"/>
      <family val="2"/>
      <charset val="238"/>
      <scheme val="minor"/>
    </font>
    <font>
      <sz val="11"/>
      <color indexed="8"/>
      <name val="Arial"/>
      <family val="2"/>
      <charset val="204"/>
    </font>
    <font>
      <sz val="10"/>
      <color indexed="8"/>
      <name val="Times New Roman CE"/>
      <family val="1"/>
      <charset val="238"/>
    </font>
    <font>
      <sz val="11"/>
      <name val="Calibri"/>
      <family val="2"/>
      <charset val="238"/>
      <scheme val="minor"/>
    </font>
    <font>
      <sz val="10"/>
      <color indexed="8"/>
      <name val="Calibri"/>
      <family val="2"/>
      <charset val="238"/>
      <scheme val="minor"/>
    </font>
    <font>
      <b/>
      <sz val="11"/>
      <name val="Calibri"/>
      <family val="2"/>
      <charset val="238"/>
      <scheme val="minor"/>
    </font>
    <font>
      <b/>
      <sz val="10"/>
      <color indexed="9"/>
      <name val="Calibri"/>
      <family val="2"/>
      <charset val="238"/>
      <scheme val="minor"/>
    </font>
    <font>
      <b/>
      <sz val="10"/>
      <color indexed="8"/>
      <name val="Calibri"/>
      <family val="2"/>
      <charset val="238"/>
      <scheme val="minor"/>
    </font>
    <font>
      <b/>
      <i/>
      <sz val="12"/>
      <color indexed="8"/>
      <name val="Calibri"/>
      <family val="2"/>
      <charset val="238"/>
      <scheme val="minor"/>
    </font>
    <font>
      <b/>
      <i/>
      <sz val="12"/>
      <color indexed="16"/>
      <name val="Calibri"/>
      <family val="2"/>
      <charset val="238"/>
      <scheme val="minor"/>
    </font>
    <font>
      <b/>
      <i/>
      <sz val="16"/>
      <color indexed="16"/>
      <name val="Calibri"/>
      <family val="2"/>
      <charset val="238"/>
      <scheme val="minor"/>
    </font>
    <font>
      <sz val="12"/>
      <color indexed="8"/>
      <name val="Calibri"/>
      <family val="2"/>
      <charset val="238"/>
      <scheme val="minor"/>
    </font>
    <font>
      <b/>
      <sz val="12"/>
      <color indexed="16"/>
      <name val="Calibri"/>
      <family val="2"/>
      <charset val="238"/>
      <scheme val="minor"/>
    </font>
    <font>
      <b/>
      <sz val="12"/>
      <color indexed="8"/>
      <name val="Calibri"/>
      <family val="2"/>
      <charset val="238"/>
      <scheme val="minor"/>
    </font>
    <font>
      <b/>
      <sz val="11"/>
      <color indexed="16"/>
      <name val="Calibri"/>
      <family val="2"/>
      <charset val="238"/>
      <scheme val="minor"/>
    </font>
    <font>
      <b/>
      <i/>
      <sz val="11"/>
      <name val="Calibri"/>
      <family val="2"/>
      <charset val="238"/>
      <scheme val="minor"/>
    </font>
    <font>
      <sz val="11"/>
      <color indexed="16"/>
      <name val="Calibri"/>
      <family val="2"/>
      <charset val="238"/>
      <scheme val="minor"/>
    </font>
    <font>
      <b/>
      <i/>
      <sz val="14"/>
      <name val="Calibri"/>
      <family val="2"/>
      <charset val="238"/>
      <scheme val="minor"/>
    </font>
    <font>
      <sz val="10"/>
      <name val="Arial Narrow"/>
      <family val="2"/>
      <charset val="238"/>
    </font>
    <font>
      <b/>
      <sz val="10"/>
      <name val="Arial"/>
      <family val="2"/>
      <charset val="238"/>
    </font>
    <font>
      <b/>
      <sz val="9"/>
      <name val="Arial"/>
      <family val="2"/>
      <charset val="238"/>
    </font>
    <font>
      <sz val="9"/>
      <name val="Arial"/>
      <family val="2"/>
      <charset val="238"/>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E2EFDA"/>
        <bgColor indexed="64"/>
      </patternFill>
    </fill>
    <fill>
      <patternFill patternType="solid">
        <fgColor theme="9" tint="0.79998168889431442"/>
        <bgColor indexed="64"/>
      </patternFill>
    </fill>
  </fills>
  <borders count="17">
    <border>
      <left/>
      <right/>
      <top/>
      <bottom/>
      <diagonal/>
    </border>
    <border>
      <left/>
      <right/>
      <top style="thin">
        <color indexed="64"/>
      </top>
      <bottom/>
      <diagonal/>
    </border>
    <border>
      <left/>
      <right/>
      <top/>
      <bottom style="double">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uble">
        <color auto="1"/>
      </top>
      <bottom/>
      <diagonal/>
    </border>
  </borders>
  <cellStyleXfs count="22">
    <xf numFmtId="0" fontId="0" fillId="0" borderId="0">
      <alignment horizontal="left" wrapText="1"/>
    </xf>
    <xf numFmtId="165" fontId="2" fillId="0" borderId="0" applyFont="0" applyFill="0" applyBorder="0" applyAlignment="0" applyProtection="0"/>
    <xf numFmtId="0" fontId="4" fillId="0" borderId="0"/>
    <xf numFmtId="0" fontId="2" fillId="0" borderId="0"/>
    <xf numFmtId="0" fontId="6" fillId="0" borderId="0"/>
    <xf numFmtId="0" fontId="2" fillId="0" borderId="0"/>
    <xf numFmtId="0" fontId="5" fillId="0" borderId="0"/>
    <xf numFmtId="0" fontId="4" fillId="0" borderId="0"/>
    <xf numFmtId="0" fontId="3" fillId="0" borderId="0"/>
    <xf numFmtId="9" fontId="1" fillId="0" borderId="0" applyFont="0" applyFill="0" applyBorder="0" applyAlignment="0" applyProtection="0"/>
    <xf numFmtId="9" fontId="2" fillId="0" borderId="0" applyFont="0" applyFill="0" applyBorder="0" applyAlignment="0" applyProtection="0"/>
    <xf numFmtId="0" fontId="5" fillId="0" borderId="0"/>
    <xf numFmtId="164"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37" fontId="8" fillId="0" borderId="0"/>
    <xf numFmtId="166" fontId="3" fillId="0" borderId="0" applyFont="0" applyFill="0" applyBorder="0" applyAlignment="0" applyProtection="0"/>
    <xf numFmtId="0" fontId="7" fillId="0" borderId="0"/>
    <xf numFmtId="0" fontId="9" fillId="0" borderId="0"/>
    <xf numFmtId="0" fontId="18" fillId="0" borderId="0"/>
    <xf numFmtId="39" fontId="19" fillId="0" borderId="0" applyFont="0"/>
  </cellStyleXfs>
  <cellXfs count="256">
    <xf numFmtId="0" fontId="0" fillId="0" borderId="0" xfId="0">
      <alignment horizontal="left" wrapText="1"/>
    </xf>
    <xf numFmtId="0" fontId="12" fillId="0" borderId="0" xfId="0" applyFont="1">
      <alignment horizontal="left" wrapText="1"/>
    </xf>
    <xf numFmtId="0" fontId="11" fillId="0" borderId="0" xfId="0" applyFont="1" applyAlignment="1">
      <alignment wrapText="1"/>
    </xf>
    <xf numFmtId="0" fontId="11" fillId="0" borderId="0" xfId="0" applyFont="1">
      <alignment horizontal="left" wrapText="1"/>
    </xf>
    <xf numFmtId="0" fontId="11" fillId="0" borderId="0" xfId="0" applyFont="1" applyAlignment="1">
      <alignment vertical="top" wrapText="1"/>
    </xf>
    <xf numFmtId="0" fontId="11" fillId="0" borderId="0" xfId="0" applyFont="1" applyAlignment="1">
      <alignment horizontal="center"/>
    </xf>
    <xf numFmtId="4" fontId="11" fillId="0" borderId="0" xfId="0" applyNumberFormat="1" applyFont="1" applyAlignment="1">
      <alignment horizontal="right" wrapText="1"/>
    </xf>
    <xf numFmtId="0" fontId="11" fillId="0" borderId="0" xfId="0" applyFont="1" applyAlignment="1"/>
    <xf numFmtId="167" fontId="14" fillId="0" borderId="0" xfId="0" applyNumberFormat="1" applyFont="1" applyAlignment="1">
      <alignment horizontal="right" wrapText="1"/>
    </xf>
    <xf numFmtId="0" fontId="10" fillId="0" borderId="0" xfId="0" applyFont="1">
      <alignment horizontal="left" wrapText="1"/>
    </xf>
    <xf numFmtId="49" fontId="11" fillId="0" borderId="5" xfId="0" applyNumberFormat="1" applyFont="1" applyBorder="1" applyAlignment="1">
      <alignment horizontal="center" vertical="top" wrapText="1"/>
    </xf>
    <xf numFmtId="0" fontId="11" fillId="0" borderId="5" xfId="0" applyFont="1" applyBorder="1" applyAlignment="1">
      <alignment horizontal="left" vertical="top" wrapText="1"/>
    </xf>
    <xf numFmtId="167" fontId="16" fillId="0" borderId="0" xfId="0" applyNumberFormat="1" applyFont="1" applyAlignment="1">
      <alignment horizontal="right" wrapText="1"/>
    </xf>
    <xf numFmtId="169" fontId="14" fillId="2" borderId="5" xfId="0" applyNumberFormat="1" applyFont="1" applyFill="1" applyBorder="1" applyAlignment="1">
      <alignment horizontal="right" wrapText="1"/>
    </xf>
    <xf numFmtId="0" fontId="10" fillId="0" borderId="4" xfId="0" applyFont="1" applyBorder="1">
      <alignment horizontal="left" wrapText="1"/>
    </xf>
    <xf numFmtId="0" fontId="15" fillId="0" borderId="0" xfId="0" applyFont="1">
      <alignment horizontal="left" wrapText="1"/>
    </xf>
    <xf numFmtId="49" fontId="11" fillId="0" borderId="0" xfId="0" applyNumberFormat="1" applyFont="1" applyAlignment="1">
      <alignment horizontal="center" vertical="top" wrapText="1"/>
    </xf>
    <xf numFmtId="0" fontId="11" fillId="0" borderId="0" xfId="0" applyFont="1" applyAlignment="1">
      <alignment horizontal="left" vertical="top" wrapText="1"/>
    </xf>
    <xf numFmtId="0" fontId="16" fillId="0" borderId="0" xfId="0" applyFont="1" applyAlignment="1">
      <alignment horizontal="center" wrapText="1"/>
    </xf>
    <xf numFmtId="0" fontId="10" fillId="0" borderId="0" xfId="0" applyFont="1" applyAlignment="1">
      <alignment horizontal="center"/>
    </xf>
    <xf numFmtId="0" fontId="10" fillId="2" borderId="5" xfId="0" applyFont="1" applyFill="1" applyBorder="1" applyAlignment="1">
      <alignment horizontal="center" vertical="center" wrapText="1"/>
    </xf>
    <xf numFmtId="0" fontId="15" fillId="0" borderId="3" xfId="0" applyFont="1" applyBorder="1">
      <alignment horizontal="left" wrapText="1"/>
    </xf>
    <xf numFmtId="0" fontId="11" fillId="0" borderId="5" xfId="0" applyFont="1" applyBorder="1" applyAlignment="1">
      <alignment horizontal="center" wrapText="1"/>
    </xf>
    <xf numFmtId="168" fontId="11" fillId="0" borderId="5" xfId="0" applyNumberFormat="1" applyFont="1" applyBorder="1" applyAlignment="1">
      <alignment wrapText="1"/>
    </xf>
    <xf numFmtId="167" fontId="11" fillId="0" borderId="0" xfId="0" applyNumberFormat="1" applyFont="1" applyAlignment="1">
      <alignment horizontal="right" wrapText="1"/>
    </xf>
    <xf numFmtId="168" fontId="10" fillId="2" borderId="5" xfId="0" applyNumberFormat="1" applyFont="1" applyFill="1" applyBorder="1" applyAlignment="1">
      <alignment horizontal="right" wrapText="1"/>
    </xf>
    <xf numFmtId="0" fontId="11" fillId="0" borderId="0" xfId="0" applyFont="1" applyAlignment="1">
      <alignment horizontal="center" wrapText="1"/>
    </xf>
    <xf numFmtId="168" fontId="11" fillId="0" borderId="0" xfId="0" applyNumberFormat="1" applyFont="1" applyAlignment="1">
      <alignment horizontal="right" wrapText="1"/>
    </xf>
    <xf numFmtId="1" fontId="11" fillId="0" borderId="5" xfId="0" applyNumberFormat="1" applyFont="1" applyBorder="1" applyAlignment="1">
      <alignment horizontal="center" vertical="top" wrapText="1"/>
    </xf>
    <xf numFmtId="0" fontId="11" fillId="0" borderId="0" xfId="0" applyFont="1" applyAlignment="1">
      <alignment horizontal="center" vertical="top"/>
    </xf>
    <xf numFmtId="0" fontId="11" fillId="0" borderId="10" xfId="0" applyFont="1" applyBorder="1" applyAlignment="1">
      <alignment horizontal="center"/>
    </xf>
    <xf numFmtId="0" fontId="20" fillId="0" borderId="0" xfId="0" applyFont="1" applyAlignment="1">
      <alignment wrapText="1"/>
    </xf>
    <xf numFmtId="0" fontId="16" fillId="0" borderId="0" xfId="0" applyFont="1" applyAlignment="1">
      <alignment horizontal="justify" wrapText="1"/>
    </xf>
    <xf numFmtId="4" fontId="16" fillId="0" borderId="0" xfId="0" applyNumberFormat="1" applyFont="1" applyAlignment="1">
      <alignment horizontal="justify" vertical="top" wrapText="1"/>
    </xf>
    <xf numFmtId="0" fontId="16" fillId="0" borderId="0" xfId="0" applyFont="1" applyAlignment="1">
      <alignment horizontal="center"/>
    </xf>
    <xf numFmtId="0" fontId="16" fillId="0" borderId="0" xfId="0" applyFont="1" applyAlignment="1">
      <alignment horizontal="justify" vertical="top" wrapText="1"/>
    </xf>
    <xf numFmtId="39" fontId="11" fillId="0" borderId="0" xfId="0" applyNumberFormat="1" applyFont="1" applyAlignment="1"/>
    <xf numFmtId="0" fontId="16" fillId="0" borderId="0" xfId="0" applyFont="1">
      <alignment horizontal="left" wrapText="1"/>
    </xf>
    <xf numFmtId="0" fontId="11" fillId="0" borderId="0" xfId="0" applyFont="1" applyAlignment="1">
      <alignment horizontal="justify" wrapText="1"/>
    </xf>
    <xf numFmtId="0" fontId="12" fillId="0" borderId="0" xfId="0" applyFont="1" applyAlignment="1"/>
    <xf numFmtId="0" fontId="11" fillId="0" borderId="0" xfId="0" applyFont="1" applyAlignment="1">
      <alignment horizontal="justify" vertical="top" wrapText="1"/>
    </xf>
    <xf numFmtId="0" fontId="21" fillId="0" borderId="0" xfId="0" applyFont="1" applyAlignment="1">
      <alignment horizontal="center"/>
    </xf>
    <xf numFmtId="39" fontId="21" fillId="0" borderId="0" xfId="0" applyNumberFormat="1" applyFont="1" applyAlignment="1"/>
    <xf numFmtId="4" fontId="11" fillId="0" borderId="0" xfId="20" applyNumberFormat="1" applyFont="1" applyAlignment="1">
      <alignment horizontal="justify" vertical="top" wrapText="1"/>
    </xf>
    <xf numFmtId="0" fontId="10" fillId="0" borderId="0" xfId="0" applyFont="1" applyAlignment="1">
      <alignment wrapText="1"/>
    </xf>
    <xf numFmtId="39" fontId="10" fillId="0" borderId="0" xfId="0" applyNumberFormat="1" applyFont="1" applyAlignment="1"/>
    <xf numFmtId="0" fontId="23" fillId="0" borderId="0" xfId="0" applyFont="1">
      <alignment horizontal="left" wrapText="1"/>
    </xf>
    <xf numFmtId="0" fontId="12" fillId="0" borderId="0" xfId="0" applyFont="1" applyAlignment="1">
      <alignment horizontal="center"/>
    </xf>
    <xf numFmtId="39" fontId="21" fillId="0" borderId="0" xfId="21" applyFont="1"/>
    <xf numFmtId="0" fontId="11" fillId="0" borderId="0" xfId="0" quotePrefix="1" applyFont="1" applyAlignment="1">
      <alignment horizontal="justify" wrapText="1"/>
    </xf>
    <xf numFmtId="0" fontId="11" fillId="0" borderId="0" xfId="0" quotePrefix="1" applyFont="1" applyAlignment="1">
      <alignment horizontal="left" vertical="top" wrapText="1"/>
    </xf>
    <xf numFmtId="0" fontId="11" fillId="0" borderId="0" xfId="0" applyFont="1" applyAlignment="1" applyProtection="1">
      <alignment horizontal="center" wrapText="1"/>
      <protection locked="0"/>
    </xf>
    <xf numFmtId="1" fontId="11" fillId="0" borderId="0" xfId="0" applyNumberFormat="1" applyFont="1" applyAlignment="1" applyProtection="1">
      <alignment horizontal="center" wrapText="1"/>
      <protection locked="0"/>
    </xf>
    <xf numFmtId="39" fontId="11" fillId="0" borderId="1" xfId="0" applyNumberFormat="1" applyFont="1" applyBorder="1" applyAlignment="1"/>
    <xf numFmtId="0" fontId="11" fillId="0" borderId="0" xfId="0" applyFont="1" applyAlignment="1" applyProtection="1">
      <alignment horizontal="left" vertical="top" wrapText="1"/>
      <protection locked="0"/>
    </xf>
    <xf numFmtId="3" fontId="11" fillId="0" borderId="0" xfId="0" applyNumberFormat="1" applyFont="1" applyAlignment="1" applyProtection="1">
      <alignment horizontal="center" wrapText="1"/>
      <protection locked="0"/>
    </xf>
    <xf numFmtId="3" fontId="11" fillId="0" borderId="0" xfId="0" applyNumberFormat="1" applyFont="1" applyAlignment="1">
      <alignment horizontal="center" wrapText="1"/>
    </xf>
    <xf numFmtId="0" fontId="11" fillId="0" borderId="0" xfId="0" applyFont="1" applyAlignment="1">
      <alignment horizontal="left" wrapText="1" indent="2"/>
    </xf>
    <xf numFmtId="0" fontId="11" fillId="0" borderId="10" xfId="0" applyFont="1" applyBorder="1" applyAlignment="1">
      <alignment horizontal="left" wrapText="1" indent="2"/>
    </xf>
    <xf numFmtId="39" fontId="11" fillId="0" borderId="0" xfId="21" applyFont="1"/>
    <xf numFmtId="0" fontId="11" fillId="0" borderId="1" xfId="0" applyFont="1" applyBorder="1" applyAlignment="1">
      <alignment horizontal="justify" wrapText="1"/>
    </xf>
    <xf numFmtId="0" fontId="11" fillId="0" borderId="1" xfId="0" applyFont="1" applyBorder="1" applyAlignment="1">
      <alignment horizontal="center"/>
    </xf>
    <xf numFmtId="0" fontId="24" fillId="0" borderId="0" xfId="0" applyFont="1" applyAlignment="1">
      <alignment horizontal="center"/>
    </xf>
    <xf numFmtId="39" fontId="24" fillId="0" borderId="0" xfId="21" applyFont="1"/>
    <xf numFmtId="39" fontId="22" fillId="0" borderId="0" xfId="0" applyNumberFormat="1" applyFont="1" applyAlignment="1"/>
    <xf numFmtId="1" fontId="11" fillId="0" borderId="0" xfId="0" applyNumberFormat="1" applyFont="1" applyAlignment="1">
      <alignment horizontal="center" vertical="top" wrapText="1"/>
    </xf>
    <xf numFmtId="0" fontId="17" fillId="0" borderId="0" xfId="0" applyFont="1">
      <alignment horizontal="left" wrapText="1"/>
    </xf>
    <xf numFmtId="49" fontId="15" fillId="3" borderId="5" xfId="0" applyNumberFormat="1" applyFont="1" applyFill="1" applyBorder="1" applyAlignment="1">
      <alignment horizontal="center"/>
    </xf>
    <xf numFmtId="0" fontId="15" fillId="3" borderId="5" xfId="0" applyFont="1" applyFill="1" applyBorder="1" applyAlignment="1">
      <alignment horizontal="center" wrapText="1"/>
    </xf>
    <xf numFmtId="0" fontId="15" fillId="3" borderId="5" xfId="0" applyFont="1" applyFill="1" applyBorder="1" applyAlignment="1">
      <alignment horizontal="center"/>
    </xf>
    <xf numFmtId="168" fontId="15" fillId="3" borderId="5" xfId="0" applyNumberFormat="1" applyFont="1" applyFill="1" applyBorder="1" applyAlignment="1">
      <alignment horizontal="center"/>
    </xf>
    <xf numFmtId="0" fontId="15" fillId="0" borderId="0" xfId="0" applyFont="1" applyAlignment="1">
      <alignment horizontal="center"/>
    </xf>
    <xf numFmtId="164" fontId="11" fillId="0" borderId="0" xfId="13" applyFont="1" applyFill="1" applyAlignment="1" applyProtection="1">
      <alignment wrapText="1"/>
    </xf>
    <xf numFmtId="0" fontId="15" fillId="0" borderId="10" xfId="0" applyFont="1" applyBorder="1">
      <alignment horizontal="left" wrapText="1"/>
    </xf>
    <xf numFmtId="0" fontId="10" fillId="2" borderId="8" xfId="0" applyFont="1" applyFill="1" applyBorder="1" applyAlignment="1">
      <alignment horizontal="right" vertical="top" wrapText="1"/>
    </xf>
    <xf numFmtId="0" fontId="11" fillId="0" borderId="0" xfId="0" applyFont="1" applyAlignment="1">
      <alignment horizontal="right" vertical="top" wrapText="1"/>
    </xf>
    <xf numFmtId="0" fontId="10" fillId="2" borderId="5" xfId="0" applyFont="1" applyFill="1" applyBorder="1" applyAlignment="1">
      <alignment horizontal="right" vertical="top" wrapText="1"/>
    </xf>
    <xf numFmtId="49" fontId="15" fillId="3" borderId="5" xfId="0" applyNumberFormat="1" applyFont="1" applyFill="1" applyBorder="1" applyAlignment="1">
      <alignment horizontal="center" vertical="top"/>
    </xf>
    <xf numFmtId="0" fontId="10" fillId="2" borderId="8" xfId="0" applyFont="1" applyFill="1" applyBorder="1" applyAlignment="1">
      <alignment horizontal="center" vertical="top" wrapText="1"/>
    </xf>
    <xf numFmtId="0" fontId="10" fillId="2" borderId="5" xfId="0" applyFont="1" applyFill="1" applyBorder="1">
      <alignment horizontal="left" wrapText="1"/>
    </xf>
    <xf numFmtId="10" fontId="28" fillId="0" borderId="2" xfId="9" applyNumberFormat="1" applyFont="1" applyBorder="1" applyProtection="1"/>
    <xf numFmtId="0" fontId="20" fillId="0" borderId="0" xfId="0" applyFont="1" applyAlignment="1">
      <alignment horizontal="right" vertical="top"/>
    </xf>
    <xf numFmtId="0" fontId="11" fillId="0" borderId="0" xfId="0" applyFont="1" applyAlignment="1">
      <alignment horizontal="right" vertical="top"/>
    </xf>
    <xf numFmtId="172" fontId="11" fillId="0" borderId="0" xfId="0" quotePrefix="1" applyNumberFormat="1" applyFont="1" applyAlignment="1">
      <alignment horizontal="right" vertical="top"/>
    </xf>
    <xf numFmtId="0" fontId="21" fillId="0" borderId="0" xfId="0" applyFont="1" applyAlignment="1">
      <alignment horizontal="right" vertical="top"/>
    </xf>
    <xf numFmtId="172" fontId="21" fillId="0" borderId="0" xfId="0" quotePrefix="1" applyNumberFormat="1" applyFont="1" applyAlignment="1">
      <alignment horizontal="right" vertical="top"/>
    </xf>
    <xf numFmtId="0" fontId="11" fillId="0" borderId="0" xfId="0" quotePrefix="1" applyFont="1" applyAlignment="1">
      <alignment horizontal="right" vertical="top"/>
    </xf>
    <xf numFmtId="0" fontId="11" fillId="0" borderId="0" xfId="0" applyFont="1" applyAlignment="1" applyProtection="1">
      <alignment horizontal="right" vertical="top" wrapText="1"/>
      <protection locked="0"/>
    </xf>
    <xf numFmtId="0" fontId="10" fillId="0" borderId="0" xfId="0" applyFont="1" applyAlignment="1">
      <alignment horizontal="right" vertical="top"/>
    </xf>
    <xf numFmtId="0" fontId="12" fillId="0" borderId="0" xfId="0" applyFont="1" applyAlignment="1">
      <alignment horizontal="right" vertical="top"/>
    </xf>
    <xf numFmtId="168" fontId="34" fillId="0" borderId="2" xfId="12" applyNumberFormat="1" applyFont="1" applyBorder="1" applyProtection="1"/>
    <xf numFmtId="0" fontId="35" fillId="4" borderId="0" xfId="0" applyFont="1" applyFill="1" applyAlignment="1">
      <alignment vertical="top" wrapText="1"/>
    </xf>
    <xf numFmtId="0" fontId="11" fillId="0" borderId="0" xfId="0" applyFont="1" applyAlignment="1">
      <alignment horizontal="left" wrapText="1" indent="1"/>
    </xf>
    <xf numFmtId="0" fontId="11" fillId="0" borderId="0" xfId="0" applyFont="1" applyAlignment="1">
      <alignment horizontal="left" wrapText="1" indent="4"/>
    </xf>
    <xf numFmtId="0" fontId="11" fillId="0" borderId="0" xfId="0" quotePrefix="1" applyFont="1" applyAlignment="1">
      <alignment horizontal="center"/>
    </xf>
    <xf numFmtId="0" fontId="15" fillId="6" borderId="5" xfId="0" applyFont="1" applyFill="1" applyBorder="1" applyAlignment="1" applyProtection="1">
      <alignment horizontal="center"/>
      <protection locked="0"/>
    </xf>
    <xf numFmtId="168" fontId="11" fillId="6" borderId="5" xfId="0" applyNumberFormat="1" applyFont="1" applyFill="1" applyBorder="1" applyAlignment="1" applyProtection="1">
      <alignment horizontal="right" wrapText="1"/>
      <protection locked="0"/>
    </xf>
    <xf numFmtId="169" fontId="16" fillId="6" borderId="5" xfId="0" applyNumberFormat="1" applyFont="1" applyFill="1" applyBorder="1" applyAlignment="1" applyProtection="1">
      <alignment horizontal="right" wrapText="1"/>
      <protection locked="0"/>
    </xf>
    <xf numFmtId="168" fontId="16" fillId="6" borderId="5" xfId="0" applyNumberFormat="1" applyFont="1" applyFill="1" applyBorder="1" applyAlignment="1" applyProtection="1">
      <alignment horizontal="right" wrapText="1"/>
      <protection locked="0"/>
    </xf>
    <xf numFmtId="39" fontId="21" fillId="6" borderId="0" xfId="0" applyNumberFormat="1" applyFont="1" applyFill="1" applyAlignment="1" applyProtection="1">
      <protection locked="0"/>
    </xf>
    <xf numFmtId="39" fontId="11" fillId="6" borderId="0" xfId="0" applyNumberFormat="1" applyFont="1" applyFill="1" applyAlignment="1" applyProtection="1">
      <protection locked="0"/>
    </xf>
    <xf numFmtId="4" fontId="11" fillId="6" borderId="0" xfId="0" applyNumberFormat="1" applyFont="1" applyFill="1" applyAlignment="1" applyProtection="1">
      <alignment horizontal="right" wrapText="1"/>
      <protection locked="0"/>
    </xf>
    <xf numFmtId="4" fontId="11" fillId="6" borderId="0" xfId="3" applyNumberFormat="1" applyFont="1" applyFill="1" applyAlignment="1" applyProtection="1">
      <alignment horizontal="right" wrapText="1"/>
      <protection locked="0"/>
    </xf>
    <xf numFmtId="39" fontId="21" fillId="6" borderId="0" xfId="21" applyFont="1" applyFill="1" applyProtection="1">
      <protection locked="0"/>
    </xf>
    <xf numFmtId="39" fontId="11" fillId="6" borderId="1" xfId="0" applyNumberFormat="1" applyFont="1" applyFill="1" applyBorder="1" applyAlignment="1" applyProtection="1">
      <protection locked="0"/>
    </xf>
    <xf numFmtId="39" fontId="11" fillId="6" borderId="0" xfId="21" applyFont="1" applyFill="1" applyProtection="1">
      <protection locked="0"/>
    </xf>
    <xf numFmtId="4" fontId="11" fillId="6" borderId="0" xfId="0" applyNumberFormat="1" applyFont="1" applyFill="1" applyAlignment="1" applyProtection="1">
      <alignment horizontal="right"/>
      <protection locked="0"/>
    </xf>
    <xf numFmtId="2" fontId="11" fillId="6" borderId="0" xfId="3" applyNumberFormat="1" applyFont="1" applyFill="1" applyAlignment="1" applyProtection="1">
      <alignment horizontal="right"/>
      <protection locked="0"/>
    </xf>
    <xf numFmtId="2" fontId="11" fillId="6" borderId="0" xfId="0" applyNumberFormat="1" applyFont="1" applyFill="1" applyAlignment="1" applyProtection="1">
      <alignment horizontal="right"/>
      <protection locked="0"/>
    </xf>
    <xf numFmtId="4" fontId="11" fillId="6" borderId="0" xfId="0" applyNumberFormat="1" applyFont="1" applyFill="1" applyAlignment="1" applyProtection="1">
      <protection locked="0"/>
    </xf>
    <xf numFmtId="167" fontId="11" fillId="6" borderId="0" xfId="0" applyNumberFormat="1" applyFont="1" applyFill="1" applyAlignment="1" applyProtection="1">
      <alignment horizontal="right" wrapText="1"/>
      <protection locked="0"/>
    </xf>
    <xf numFmtId="169" fontId="16" fillId="6" borderId="6" xfId="0" applyNumberFormat="1" applyFont="1" applyFill="1" applyBorder="1" applyAlignment="1" applyProtection="1">
      <alignment horizontal="right" wrapText="1"/>
      <protection locked="0"/>
    </xf>
    <xf numFmtId="0" fontId="10" fillId="0" borderId="0" xfId="0" applyFont="1" applyAlignment="1">
      <alignment horizontal="center" vertical="top" wrapText="1"/>
    </xf>
    <xf numFmtId="0" fontId="10" fillId="0" borderId="0" xfId="0" applyFont="1" applyAlignment="1">
      <alignment horizontal="left" vertical="top" wrapText="1"/>
    </xf>
    <xf numFmtId="0" fontId="14" fillId="0" borderId="0" xfId="0" applyFont="1" applyAlignment="1">
      <alignment horizontal="center" wrapText="1"/>
    </xf>
    <xf numFmtId="168" fontId="14" fillId="0" borderId="0" xfId="0" applyNumberFormat="1" applyFont="1" applyAlignment="1">
      <alignment horizontal="right" wrapText="1"/>
    </xf>
    <xf numFmtId="0" fontId="10" fillId="2" borderId="5" xfId="0" applyFont="1" applyFill="1" applyBorder="1" applyAlignment="1">
      <alignment horizontal="center" wrapText="1"/>
    </xf>
    <xf numFmtId="0" fontId="11" fillId="0" borderId="5" xfId="0" applyFont="1" applyBorder="1" applyAlignment="1">
      <alignment horizontal="center" vertical="top" wrapText="1"/>
    </xf>
    <xf numFmtId="0" fontId="16" fillId="0" borderId="5" xfId="0" applyFont="1" applyBorder="1" applyAlignment="1">
      <alignment horizontal="center" wrapText="1"/>
    </xf>
    <xf numFmtId="168" fontId="16" fillId="0" borderId="5" xfId="0" applyNumberFormat="1" applyFont="1" applyBorder="1" applyAlignment="1">
      <alignment horizontal="right" wrapText="1"/>
    </xf>
    <xf numFmtId="169" fontId="14" fillId="2" borderId="6" xfId="0" applyNumberFormat="1" applyFont="1" applyFill="1" applyBorder="1" applyAlignment="1">
      <alignment horizontal="right" wrapText="1"/>
    </xf>
    <xf numFmtId="0" fontId="11" fillId="0" borderId="0" xfId="0" applyFont="1" applyAlignment="1">
      <alignment horizontal="center" vertical="top" wrapText="1"/>
    </xf>
    <xf numFmtId="168" fontId="16" fillId="0" borderId="0" xfId="0" applyNumberFormat="1" applyFont="1" applyAlignment="1">
      <alignment horizontal="right" wrapText="1"/>
    </xf>
    <xf numFmtId="0" fontId="11" fillId="0" borderId="0" xfId="0" applyFont="1" applyAlignment="1">
      <alignment horizontal="right" wrapText="1"/>
    </xf>
    <xf numFmtId="4" fontId="11" fillId="0" borderId="0" xfId="18" applyNumberFormat="1" applyFont="1" applyAlignment="1">
      <alignment horizontal="right" wrapText="1"/>
    </xf>
    <xf numFmtId="4" fontId="11" fillId="0" borderId="0" xfId="0" applyNumberFormat="1" applyFont="1" applyAlignment="1">
      <alignment horizontal="right"/>
    </xf>
    <xf numFmtId="0" fontId="11" fillId="0" borderId="0" xfId="19" applyFont="1"/>
    <xf numFmtId="0" fontId="12" fillId="0" borderId="0" xfId="0" applyFont="1" applyAlignment="1">
      <alignment horizontal="right" wrapText="1"/>
    </xf>
    <xf numFmtId="0" fontId="26" fillId="0" borderId="0" xfId="0" applyFont="1" applyAlignment="1"/>
    <xf numFmtId="0" fontId="27" fillId="0" borderId="0" xfId="0" applyFont="1" applyAlignment="1">
      <alignment horizontal="center" vertical="center" wrapText="1"/>
    </xf>
    <xf numFmtId="168" fontId="25" fillId="0" borderId="0" xfId="0" applyNumberFormat="1" applyFont="1" applyAlignment="1"/>
    <xf numFmtId="0" fontId="25" fillId="0" borderId="0" xfId="0" applyFont="1" applyAlignment="1"/>
    <xf numFmtId="0" fontId="26" fillId="0" borderId="0" xfId="0" applyFont="1" applyAlignment="1">
      <alignment horizontal="center"/>
    </xf>
    <xf numFmtId="0" fontId="31" fillId="0" borderId="0" xfId="0" applyFont="1" applyAlignment="1"/>
    <xf numFmtId="0" fontId="28" fillId="0" borderId="0" xfId="0" applyFont="1" applyAlignment="1"/>
    <xf numFmtId="168" fontId="28" fillId="0" borderId="0" xfId="0" applyNumberFormat="1" applyFont="1" applyAlignment="1"/>
    <xf numFmtId="0" fontId="31" fillId="0" borderId="1" xfId="0" applyFont="1" applyBorder="1" applyAlignment="1"/>
    <xf numFmtId="0" fontId="28" fillId="0" borderId="1" xfId="0" applyFont="1" applyBorder="1" applyAlignment="1"/>
    <xf numFmtId="168" fontId="28" fillId="0" borderId="1" xfId="0" applyNumberFormat="1" applyFont="1" applyBorder="1" applyAlignment="1"/>
    <xf numFmtId="0" fontId="32" fillId="0" borderId="0" xfId="0" applyFont="1" applyAlignment="1">
      <alignment horizontal="center"/>
    </xf>
    <xf numFmtId="168" fontId="30" fillId="0" borderId="0" xfId="0" applyNumberFormat="1" applyFont="1" applyAlignment="1"/>
    <xf numFmtId="168" fontId="28" fillId="0" borderId="0" xfId="0" applyNumberFormat="1" applyFont="1" applyAlignment="1">
      <alignment horizontal="right"/>
    </xf>
    <xf numFmtId="49" fontId="11" fillId="0" borderId="0" xfId="0" applyNumberFormat="1" applyFont="1" applyAlignment="1">
      <alignment vertical="top" wrapText="1"/>
    </xf>
    <xf numFmtId="0" fontId="20" fillId="0" borderId="1" xfId="0" applyFont="1" applyBorder="1" applyAlignment="1"/>
    <xf numFmtId="0" fontId="25" fillId="0" borderId="1" xfId="0" applyFont="1" applyBorder="1" applyAlignment="1"/>
    <xf numFmtId="168" fontId="30" fillId="0" borderId="1" xfId="0" applyNumberFormat="1" applyFont="1" applyBorder="1" applyAlignment="1">
      <alignment horizontal="right"/>
    </xf>
    <xf numFmtId="0" fontId="20" fillId="0" borderId="0" xfId="0" applyFont="1" applyAlignment="1"/>
    <xf numFmtId="168" fontId="30" fillId="0" borderId="0" xfId="0" applyNumberFormat="1" applyFont="1" applyAlignment="1">
      <alignment horizontal="right"/>
    </xf>
    <xf numFmtId="0" fontId="11" fillId="0" borderId="0" xfId="8" applyFont="1" applyAlignment="1">
      <alignment horizontal="center" vertical="top" wrapText="1"/>
    </xf>
    <xf numFmtId="168" fontId="12" fillId="0" borderId="0" xfId="0" applyNumberFormat="1" applyFont="1">
      <alignment horizontal="left" wrapText="1"/>
    </xf>
    <xf numFmtId="0" fontId="33" fillId="0" borderId="16" xfId="0" applyFont="1" applyBorder="1" applyAlignment="1"/>
    <xf numFmtId="0" fontId="28" fillId="0" borderId="16" xfId="0" applyFont="1" applyBorder="1" applyAlignment="1"/>
    <xf numFmtId="168" fontId="30" fillId="0" borderId="16" xfId="0" applyNumberFormat="1" applyFont="1" applyBorder="1" applyAlignment="1"/>
    <xf numFmtId="0" fontId="33" fillId="0" borderId="0" xfId="0" applyFont="1" applyAlignment="1"/>
    <xf numFmtId="0" fontId="33" fillId="0" borderId="2" xfId="0" applyFont="1" applyBorder="1" applyAlignment="1"/>
    <xf numFmtId="0" fontId="28" fillId="0" borderId="2" xfId="0" applyFont="1" applyBorder="1" applyAlignment="1"/>
    <xf numFmtId="168" fontId="28" fillId="0" borderId="2" xfId="0" applyNumberFormat="1" applyFont="1" applyBorder="1" applyAlignment="1"/>
    <xf numFmtId="0" fontId="34" fillId="0" borderId="2" xfId="0" applyFont="1" applyBorder="1" applyAlignment="1"/>
    <xf numFmtId="0" fontId="11" fillId="0" borderId="6" xfId="0" applyFont="1" applyBorder="1" applyAlignment="1">
      <alignment horizontal="center" vertical="top" wrapText="1"/>
    </xf>
    <xf numFmtId="0" fontId="11" fillId="0" borderId="6" xfId="0" applyFont="1" applyBorder="1" applyAlignment="1">
      <alignment horizontal="left" vertical="top" wrapText="1"/>
    </xf>
    <xf numFmtId="0" fontId="16" fillId="0" borderId="6" xfId="0" applyFont="1" applyBorder="1" applyAlignment="1">
      <alignment horizontal="center" wrapText="1"/>
    </xf>
    <xf numFmtId="168" fontId="16" fillId="0" borderId="6" xfId="0" applyNumberFormat="1" applyFont="1" applyBorder="1" applyAlignment="1">
      <alignment horizontal="right" wrapText="1"/>
    </xf>
    <xf numFmtId="0" fontId="10" fillId="2" borderId="6" xfId="0" applyFont="1" applyFill="1" applyBorder="1" applyAlignment="1">
      <alignment horizontal="center" wrapText="1"/>
    </xf>
    <xf numFmtId="0" fontId="11" fillId="0" borderId="7" xfId="0" applyFont="1" applyBorder="1" applyAlignment="1">
      <alignment horizontal="center" vertical="top" wrapText="1"/>
    </xf>
    <xf numFmtId="0" fontId="11" fillId="0" borderId="7" xfId="0" applyFont="1" applyBorder="1" applyAlignment="1">
      <alignment horizontal="left" vertical="top" wrapText="1"/>
    </xf>
    <xf numFmtId="0" fontId="16" fillId="0" borderId="7" xfId="0" applyFont="1" applyBorder="1" applyAlignment="1">
      <alignment horizontal="center" wrapText="1"/>
    </xf>
    <xf numFmtId="169" fontId="16" fillId="6" borderId="7" xfId="0" applyNumberFormat="1" applyFont="1" applyFill="1" applyBorder="1" applyAlignment="1" applyProtection="1">
      <alignment horizontal="right" wrapText="1"/>
      <protection locked="0"/>
    </xf>
    <xf numFmtId="168" fontId="16" fillId="0" borderId="7" xfId="0" applyNumberFormat="1" applyFont="1" applyBorder="1" applyAlignment="1">
      <alignment horizontal="right" wrapText="1"/>
    </xf>
    <xf numFmtId="0" fontId="10" fillId="2" borderId="5" xfId="0" applyFont="1" applyFill="1" applyBorder="1" applyAlignment="1">
      <alignment horizontal="center" vertical="top" wrapText="1"/>
    </xf>
    <xf numFmtId="49" fontId="11" fillId="0" borderId="0" xfId="0" applyNumberFormat="1" applyFont="1" applyAlignment="1">
      <alignment horizontal="right" vertical="top" wrapText="1"/>
    </xf>
    <xf numFmtId="168" fontId="10" fillId="2" borderId="13" xfId="0" applyNumberFormat="1" applyFont="1" applyFill="1" applyBorder="1" applyAlignment="1">
      <alignment horizontal="right" wrapText="1"/>
    </xf>
    <xf numFmtId="167" fontId="10" fillId="0" borderId="0" xfId="0" applyNumberFormat="1" applyFont="1" applyAlignment="1">
      <alignment horizontal="right" wrapText="1"/>
    </xf>
    <xf numFmtId="169" fontId="38" fillId="6" borderId="5" xfId="0" applyNumberFormat="1" applyFont="1" applyFill="1" applyBorder="1" applyAlignment="1" applyProtection="1">
      <alignment horizontal="right" wrapText="1"/>
      <protection locked="0"/>
    </xf>
    <xf numFmtId="0" fontId="12" fillId="0" borderId="0" xfId="0" applyFont="1" applyAlignment="1">
      <alignment horizontal="center" wrapText="1"/>
    </xf>
    <xf numFmtId="170" fontId="11" fillId="0" borderId="0" xfId="16" applyNumberFormat="1" applyFont="1" applyAlignment="1">
      <alignment horizontal="right" vertical="top" wrapText="1"/>
    </xf>
    <xf numFmtId="0" fontId="10" fillId="0" borderId="0" xfId="15" applyNumberFormat="1" applyFont="1" applyAlignment="1" applyProtection="1">
      <alignment horizontal="left" vertical="top" wrapText="1"/>
    </xf>
    <xf numFmtId="0" fontId="11" fillId="0" borderId="0" xfId="15" applyNumberFormat="1" applyFont="1" applyAlignment="1" applyProtection="1">
      <alignment horizontal="center" wrapText="1"/>
    </xf>
    <xf numFmtId="1" fontId="11" fillId="0" borderId="0" xfId="15" applyNumberFormat="1" applyFont="1" applyAlignment="1" applyProtection="1">
      <alignment horizontal="center" wrapText="1"/>
    </xf>
    <xf numFmtId="0" fontId="11" fillId="0" borderId="0" xfId="15" applyNumberFormat="1" applyFont="1" applyAlignment="1" applyProtection="1">
      <alignment horizontal="left" vertical="top" wrapText="1"/>
    </xf>
    <xf numFmtId="1" fontId="11" fillId="0" borderId="0" xfId="0" applyNumberFormat="1" applyFont="1" applyAlignment="1">
      <alignment horizontal="center" wrapText="1"/>
    </xf>
    <xf numFmtId="0" fontId="11" fillId="0" borderId="0" xfId="3" applyFont="1" applyAlignment="1">
      <alignment vertical="top" wrapText="1"/>
    </xf>
    <xf numFmtId="0" fontId="11" fillId="0" borderId="0" xfId="3" applyFont="1" applyAlignment="1">
      <alignment horizontal="center" wrapText="1"/>
    </xf>
    <xf numFmtId="1" fontId="11" fillId="0" borderId="0" xfId="3" applyNumberFormat="1" applyFont="1" applyAlignment="1">
      <alignment horizontal="center" wrapText="1"/>
    </xf>
    <xf numFmtId="0" fontId="11" fillId="0" borderId="0" xfId="4" applyFont="1" applyAlignment="1">
      <alignment vertical="top" wrapText="1"/>
    </xf>
    <xf numFmtId="0" fontId="11" fillId="0" borderId="0" xfId="15" applyNumberFormat="1" applyFont="1" applyAlignment="1" applyProtection="1">
      <alignment horizontal="center" vertical="center"/>
    </xf>
    <xf numFmtId="171" fontId="11" fillId="0" borderId="0" xfId="19" applyNumberFormat="1" applyFont="1" applyAlignment="1">
      <alignment horizontal="center"/>
    </xf>
    <xf numFmtId="0" fontId="11" fillId="0" borderId="0" xfId="19" applyFont="1" applyAlignment="1">
      <alignment horizontal="center"/>
    </xf>
    <xf numFmtId="0" fontId="11" fillId="0" borderId="0" xfId="15" applyNumberFormat="1" applyFont="1" applyAlignment="1" applyProtection="1">
      <alignment horizontal="center" vertical="center" wrapText="1"/>
    </xf>
    <xf numFmtId="49" fontId="11" fillId="0" borderId="0" xfId="16" applyNumberFormat="1" applyFont="1" applyAlignment="1">
      <alignment horizontal="left" vertical="top" wrapText="1"/>
    </xf>
    <xf numFmtId="0" fontId="10" fillId="0" borderId="0" xfId="15" quotePrefix="1" applyNumberFormat="1" applyFont="1" applyAlignment="1" applyProtection="1">
      <alignment horizontal="left" vertical="top" wrapText="1"/>
    </xf>
    <xf numFmtId="0" fontId="11" fillId="0" borderId="0" xfId="15" applyNumberFormat="1" applyFont="1" applyAlignment="1" applyProtection="1">
      <alignment horizontal="center"/>
    </xf>
    <xf numFmtId="0" fontId="11" fillId="0" borderId="0" xfId="15" quotePrefix="1" applyNumberFormat="1" applyFont="1" applyAlignment="1" applyProtection="1">
      <alignment horizontal="left" vertical="top" wrapText="1"/>
    </xf>
    <xf numFmtId="49" fontId="11" fillId="0" borderId="0" xfId="16" applyNumberFormat="1" applyFont="1" applyAlignment="1">
      <alignment horizontal="left" vertical="top"/>
    </xf>
    <xf numFmtId="0" fontId="11" fillId="0" borderId="0" xfId="0" applyFont="1" applyAlignment="1">
      <alignment vertical="top"/>
    </xf>
    <xf numFmtId="0" fontId="12" fillId="0" borderId="0" xfId="0" applyFont="1" applyAlignment="1">
      <alignment horizontal="right" vertical="top" wrapText="1"/>
    </xf>
    <xf numFmtId="0" fontId="12" fillId="0" borderId="0" xfId="0" applyFont="1" applyAlignment="1">
      <alignment wrapText="1"/>
    </xf>
    <xf numFmtId="0" fontId="11" fillId="0" borderId="0" xfId="15" applyNumberFormat="1" applyFont="1" applyAlignment="1" applyProtection="1">
      <alignment horizontal="left" wrapText="1"/>
    </xf>
    <xf numFmtId="0" fontId="11" fillId="0" borderId="0" xfId="15" applyNumberFormat="1" applyFont="1" applyFill="1" applyAlignment="1" applyProtection="1">
      <alignment horizontal="left" vertical="top" wrapText="1"/>
    </xf>
    <xf numFmtId="0" fontId="10" fillId="0" borderId="0" xfId="15" applyNumberFormat="1" applyFont="1" applyFill="1" applyAlignment="1" applyProtection="1">
      <alignment horizontal="left" vertical="top" wrapText="1"/>
    </xf>
    <xf numFmtId="0" fontId="11" fillId="0" borderId="0" xfId="3" applyFont="1" applyAlignment="1">
      <alignment horizontal="left" wrapText="1"/>
    </xf>
    <xf numFmtId="0" fontId="11" fillId="0" borderId="0" xfId="15" applyNumberFormat="1" applyFont="1" applyAlignment="1" applyProtection="1">
      <alignment horizontal="left" vertical="center"/>
    </xf>
    <xf numFmtId="0" fontId="11" fillId="0" borderId="0" xfId="15" applyNumberFormat="1" applyFont="1" applyAlignment="1" applyProtection="1">
      <alignment horizontal="right" vertical="center"/>
    </xf>
    <xf numFmtId="1" fontId="11" fillId="0" borderId="0" xfId="15" applyNumberFormat="1" applyFont="1" applyAlignment="1" applyProtection="1">
      <alignment horizontal="center" vertical="center" wrapText="1"/>
    </xf>
    <xf numFmtId="1" fontId="11" fillId="0" borderId="0" xfId="0" applyNumberFormat="1" applyFont="1" applyAlignment="1">
      <alignment horizontal="center"/>
    </xf>
    <xf numFmtId="4" fontId="11" fillId="0" borderId="0" xfId="18" applyNumberFormat="1" applyFont="1" applyAlignment="1">
      <alignment horizontal="right" vertical="center" wrapText="1"/>
    </xf>
    <xf numFmtId="0" fontId="11" fillId="0" borderId="0" xfId="15" applyNumberFormat="1" applyFont="1" applyAlignment="1" applyProtection="1">
      <alignment horizontal="left"/>
    </xf>
    <xf numFmtId="0" fontId="11" fillId="0" borderId="0" xfId="15" applyNumberFormat="1" applyFont="1" applyAlignment="1" applyProtection="1">
      <alignment horizontal="left" vertical="center" wrapText="1"/>
    </xf>
    <xf numFmtId="0" fontId="11" fillId="0" borderId="0" xfId="0" applyFont="1" applyAlignment="1">
      <alignment horizontal="left"/>
    </xf>
    <xf numFmtId="171" fontId="11" fillId="0" borderId="0" xfId="19" applyNumberFormat="1" applyFont="1"/>
    <xf numFmtId="170" fontId="11" fillId="0" borderId="0" xfId="14" applyNumberFormat="1" applyFont="1" applyAlignment="1" applyProtection="1">
      <alignment horizontal="right" vertical="top"/>
    </xf>
    <xf numFmtId="170" fontId="11" fillId="0" borderId="0" xfId="14" applyNumberFormat="1" applyFont="1" applyAlignment="1" applyProtection="1">
      <alignment horizontal="right" vertical="top" wrapText="1"/>
    </xf>
    <xf numFmtId="0" fontId="12" fillId="5" borderId="0" xfId="0" applyFont="1" applyFill="1">
      <alignment horizontal="left" wrapText="1"/>
    </xf>
    <xf numFmtId="0" fontId="12" fillId="6" borderId="0" xfId="0" applyFont="1" applyFill="1">
      <alignment horizontal="left" wrapText="1"/>
    </xf>
    <xf numFmtId="0" fontId="11" fillId="6" borderId="0" xfId="0" applyFont="1" applyFill="1">
      <alignment horizontal="left" wrapText="1"/>
    </xf>
    <xf numFmtId="0" fontId="3" fillId="0" borderId="5" xfId="0" applyFont="1" applyBorder="1" applyAlignment="1">
      <alignment horizontal="center" vertical="top" wrapText="1"/>
    </xf>
    <xf numFmtId="0" fontId="35" fillId="0" borderId="5" xfId="0" applyFont="1" applyBorder="1" applyAlignment="1">
      <alignment horizontal="left" vertical="top" wrapText="1"/>
    </xf>
    <xf numFmtId="0" fontId="38" fillId="0" borderId="5" xfId="0" applyFont="1" applyBorder="1" applyAlignment="1">
      <alignment horizontal="center" wrapText="1"/>
    </xf>
    <xf numFmtId="4" fontId="38" fillId="0" borderId="5" xfId="0" applyNumberFormat="1" applyFont="1" applyBorder="1" applyAlignment="1">
      <alignment horizontal="right" wrapText="1"/>
    </xf>
    <xf numFmtId="168" fontId="38" fillId="0" borderId="5" xfId="0" applyNumberFormat="1" applyFont="1" applyBorder="1" applyAlignment="1">
      <alignment horizontal="right" wrapText="1"/>
    </xf>
    <xf numFmtId="0" fontId="36" fillId="0" borderId="0" xfId="0" applyFont="1">
      <alignment horizontal="left" wrapText="1"/>
    </xf>
    <xf numFmtId="167" fontId="37" fillId="0" borderId="0" xfId="0" applyNumberFormat="1" applyFont="1" applyAlignment="1">
      <alignment horizontal="right" wrapText="1"/>
    </xf>
    <xf numFmtId="4" fontId="11" fillId="0" borderId="0" xfId="0" applyNumberFormat="1" applyFont="1" applyAlignment="1">
      <alignment horizontal="center" wrapText="1"/>
    </xf>
    <xf numFmtId="0" fontId="11" fillId="0" borderId="0" xfId="0" applyFont="1" applyAlignment="1">
      <alignment horizontal="right"/>
    </xf>
    <xf numFmtId="0" fontId="21" fillId="0" borderId="0" xfId="0" applyFont="1" applyAlignment="1">
      <alignment horizontal="right"/>
    </xf>
    <xf numFmtId="0" fontId="24" fillId="0" borderId="0" xfId="0" applyFont="1" applyAlignment="1">
      <alignment horizontal="right"/>
    </xf>
    <xf numFmtId="2" fontId="11" fillId="0" borderId="0" xfId="3" applyNumberFormat="1" applyFont="1" applyAlignment="1">
      <alignment horizontal="right"/>
    </xf>
    <xf numFmtId="4" fontId="11" fillId="0" borderId="0" xfId="3" applyNumberFormat="1" applyFont="1" applyAlignment="1">
      <alignment horizontal="right"/>
    </xf>
    <xf numFmtId="2" fontId="11" fillId="0" borderId="0" xfId="0" applyNumberFormat="1" applyFont="1" applyAlignment="1">
      <alignment horizontal="right"/>
    </xf>
    <xf numFmtId="0" fontId="12" fillId="0" borderId="0" xfId="0" applyFont="1" applyAlignment="1">
      <alignment horizontal="right"/>
    </xf>
    <xf numFmtId="4" fontId="11" fillId="0" borderId="0" xfId="0" applyNumberFormat="1" applyFont="1" applyAlignment="1"/>
    <xf numFmtId="10" fontId="28" fillId="7" borderId="0" xfId="9" applyNumberFormat="1" applyFont="1" applyFill="1" applyBorder="1" applyProtection="1">
      <protection locked="0"/>
    </xf>
    <xf numFmtId="0" fontId="29" fillId="0" borderId="0" xfId="0" applyFont="1" applyAlignment="1"/>
    <xf numFmtId="0" fontId="12" fillId="0" borderId="0" xfId="0" applyFont="1" applyAlignment="1"/>
    <xf numFmtId="0" fontId="10" fillId="2" borderId="8" xfId="0" applyFont="1" applyFill="1" applyBorder="1">
      <alignment horizontal="left" wrapText="1"/>
    </xf>
    <xf numFmtId="0" fontId="10" fillId="2" borderId="12" xfId="0" applyFont="1" applyFill="1" applyBorder="1">
      <alignment horizontal="left" wrapText="1"/>
    </xf>
    <xf numFmtId="0" fontId="10" fillId="2" borderId="13" xfId="0" applyFont="1" applyFill="1" applyBorder="1">
      <alignment horizontal="left" wrapText="1"/>
    </xf>
    <xf numFmtId="0" fontId="10" fillId="2" borderId="5"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9" xfId="0" applyFont="1" applyFill="1" applyBorder="1" applyAlignment="1">
      <alignment horizontal="left" vertical="top" wrapText="1"/>
    </xf>
    <xf numFmtId="0" fontId="12" fillId="2" borderId="10" xfId="0" applyFont="1" applyFill="1" applyBorder="1">
      <alignment horizontal="left" wrapText="1"/>
    </xf>
    <xf numFmtId="0" fontId="12" fillId="2" borderId="11" xfId="0" applyFont="1" applyFill="1" applyBorder="1">
      <alignment horizontal="left" wrapText="1"/>
    </xf>
    <xf numFmtId="0" fontId="12" fillId="2" borderId="12" xfId="0" applyFont="1" applyFill="1" applyBorder="1">
      <alignment horizontal="left" wrapText="1"/>
    </xf>
    <xf numFmtId="0" fontId="12" fillId="2" borderId="13" xfId="0" applyFont="1" applyFill="1" applyBorder="1">
      <alignment horizontal="left" wrapText="1"/>
    </xf>
    <xf numFmtId="0" fontId="12" fillId="2" borderId="12" xfId="0" applyFont="1" applyFill="1" applyBorder="1" applyAlignment="1">
      <alignment horizontal="left" vertical="top" wrapText="1"/>
    </xf>
    <xf numFmtId="0" fontId="12" fillId="2" borderId="13" xfId="0" applyFont="1" applyFill="1" applyBorder="1" applyAlignment="1">
      <alignment horizontal="left" vertical="top" wrapText="1"/>
    </xf>
    <xf numFmtId="0" fontId="10" fillId="2" borderId="14"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5" xfId="0" applyFont="1" applyFill="1" applyBorder="1" applyAlignment="1">
      <alignment horizontal="left" vertical="top" wrapText="1"/>
    </xf>
    <xf numFmtId="172" fontId="11" fillId="0" borderId="0" xfId="0" quotePrefix="1" applyNumberFormat="1" applyFont="1" applyAlignment="1">
      <alignment horizontal="right" vertical="top"/>
    </xf>
    <xf numFmtId="0" fontId="11" fillId="0" borderId="0" xfId="0" applyFont="1" applyAlignment="1" applyProtection="1">
      <alignment horizontal="right" vertical="top" wrapText="1"/>
      <protection locked="0"/>
    </xf>
    <xf numFmtId="170" fontId="11" fillId="0" borderId="0" xfId="16" applyNumberFormat="1" applyFont="1" applyAlignment="1">
      <alignment horizontal="right" vertical="top" wrapText="1"/>
    </xf>
    <xf numFmtId="170" fontId="11" fillId="0" borderId="0" xfId="14" applyNumberFormat="1" applyFont="1" applyAlignment="1" applyProtection="1">
      <alignment horizontal="right" vertical="top"/>
    </xf>
    <xf numFmtId="0" fontId="10" fillId="2" borderId="5" xfId="0" applyFont="1" applyFill="1" applyBorder="1">
      <alignment horizontal="left" wrapText="1"/>
    </xf>
    <xf numFmtId="0" fontId="12" fillId="2" borderId="5" xfId="0" applyFont="1" applyFill="1" applyBorder="1">
      <alignment horizontal="left" wrapText="1"/>
    </xf>
  </cellXfs>
  <cellStyles count="22">
    <cellStyle name="CENA" xfId="21" xr:uid="{00000000-0005-0000-0000-000000000000}"/>
    <cellStyle name="Comma 2" xfId="1" xr:uid="{00000000-0005-0000-0000-000001000000}"/>
    <cellStyle name="Comma_Sheet1" xfId="17" xr:uid="{00000000-0005-0000-0000-000002000000}"/>
    <cellStyle name="Excel Built-in Normal 3" xfId="2" xr:uid="{00000000-0005-0000-0000-000003000000}"/>
    <cellStyle name="Navadno" xfId="0" builtinId="0"/>
    <cellStyle name="Navadno 2" xfId="3" xr:uid="{00000000-0005-0000-0000-000005000000}"/>
    <cellStyle name="Navadno 2 2" xfId="4" xr:uid="{00000000-0005-0000-0000-000006000000}"/>
    <cellStyle name="Navadno 3 6" xfId="5" xr:uid="{00000000-0005-0000-0000-000007000000}"/>
    <cellStyle name="Navadno 6 2 2" xfId="6" xr:uid="{00000000-0005-0000-0000-000008000000}"/>
    <cellStyle name="Navadno 7 3" xfId="7" xr:uid="{00000000-0005-0000-0000-000009000000}"/>
    <cellStyle name="Navadno_K 18581_ popis pzi-rekap" xfId="19" xr:uid="{00000000-0005-0000-0000-00000A000000}"/>
    <cellStyle name="Navadno_KALAMAR-PSO GREGORČIČEVA MS-16.11.04" xfId="8" xr:uid="{00000000-0005-0000-0000-00000B000000}"/>
    <cellStyle name="Navadno_popis-splošno-zun.ured" xfId="18" xr:uid="{00000000-0005-0000-0000-00000C000000}"/>
    <cellStyle name="Normal 6" xfId="20" xr:uid="{00000000-0005-0000-0000-00000D000000}"/>
    <cellStyle name="Normal_Sheet1" xfId="16" xr:uid="{00000000-0005-0000-0000-00000E000000}"/>
    <cellStyle name="Odstotek" xfId="9" builtinId="5"/>
    <cellStyle name="Odstotek 2" xfId="10" xr:uid="{00000000-0005-0000-0000-000011000000}"/>
    <cellStyle name="Slog 1" xfId="11" xr:uid="{00000000-0005-0000-0000-000012000000}"/>
    <cellStyle name="Valuta" xfId="12" builtinId="4"/>
    <cellStyle name="Valuta 2" xfId="13" xr:uid="{00000000-0005-0000-0000-000014000000}"/>
    <cellStyle name="Vejica" xfId="14" builtinId="3"/>
    <cellStyle name="Vejica_popis-splošno-zun.ured" xfId="15" xr:uid="{00000000-0005-0000-0000-000016000000}"/>
  </cellStyles>
  <dxfs count="8">
    <dxf>
      <fill>
        <patternFill>
          <bgColor theme="9" tint="0.79998168889431442"/>
        </patternFill>
      </fill>
      <border>
        <left/>
        <right/>
        <top style="thin">
          <color theme="9" tint="0.59996337778862885"/>
        </top>
        <bottom style="thin">
          <color theme="9" tint="0.59996337778862885"/>
        </bottom>
        <vertical/>
        <horizontal/>
      </border>
    </dxf>
    <dxf>
      <fill>
        <patternFill>
          <bgColor theme="9" tint="0.79998168889431442"/>
        </patternFill>
      </fill>
      <border>
        <left/>
        <right/>
        <top style="thin">
          <color theme="9" tint="0.59996337778862885"/>
        </top>
        <bottom style="thin">
          <color theme="9" tint="0.59996337778862885"/>
        </bottom>
        <vertical/>
        <horizontal/>
      </border>
    </dxf>
    <dxf>
      <fill>
        <patternFill>
          <bgColor theme="9" tint="0.79998168889431442"/>
        </patternFill>
      </fill>
      <border>
        <left/>
        <right/>
        <top style="thin">
          <color theme="9" tint="0.59996337778862885"/>
        </top>
        <bottom style="thin">
          <color theme="9" tint="0.59996337778862885"/>
        </bottom>
      </border>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E44"/>
  <sheetViews>
    <sheetView tabSelected="1" view="pageBreakPreview" topLeftCell="A2" zoomScale="90" zoomScaleNormal="170" zoomScaleSheetLayoutView="90" workbookViewId="0">
      <pane xSplit="5" ySplit="5" topLeftCell="F7" activePane="bottomRight" state="frozen"/>
      <selection activeCell="J27" sqref="J27"/>
      <selection pane="topRight" activeCell="J27" sqref="J27"/>
      <selection pane="bottomLeft" activeCell="J27" sqref="J27"/>
      <selection pane="bottomRight" activeCell="C41" sqref="C41"/>
    </sheetView>
  </sheetViews>
  <sheetFormatPr defaultColWidth="8.85546875" defaultRowHeight="12.75"/>
  <cols>
    <col min="1" max="1" width="3.5703125" style="1" customWidth="1"/>
    <col min="2" max="2" width="52.42578125" style="1" customWidth="1"/>
    <col min="3" max="3" width="8.140625" style="1" bestFit="1" customWidth="1"/>
    <col min="4" max="4" width="17.5703125" style="149" bestFit="1" customWidth="1"/>
    <col min="5" max="5" width="2.85546875" style="1" customWidth="1"/>
    <col min="6" max="16384" width="8.85546875" style="1"/>
  </cols>
  <sheetData>
    <row r="1" spans="1:5" ht="62.25" customHeight="1">
      <c r="A1" s="128"/>
      <c r="B1" s="129" t="s">
        <v>457</v>
      </c>
      <c r="C1" s="129"/>
      <c r="D1" s="130"/>
    </row>
    <row r="2" spans="1:5" ht="15.75">
      <c r="A2" s="131"/>
      <c r="B2" s="132" t="s">
        <v>77</v>
      </c>
      <c r="C2" s="132"/>
      <c r="D2" s="130"/>
    </row>
    <row r="3" spans="1:5" ht="15.75">
      <c r="A3" s="133"/>
      <c r="B3" s="134"/>
      <c r="C3" s="134"/>
      <c r="D3" s="135"/>
    </row>
    <row r="4" spans="1:5" ht="15.75">
      <c r="A4" s="231" t="s">
        <v>39</v>
      </c>
      <c r="B4" s="232"/>
      <c r="C4" s="134"/>
      <c r="D4" s="135"/>
    </row>
    <row r="5" spans="1:5" ht="6" customHeight="1">
      <c r="A5" s="136"/>
      <c r="B5" s="137"/>
      <c r="C5" s="137"/>
      <c r="D5" s="138"/>
    </row>
    <row r="6" spans="1:5" ht="15.75">
      <c r="A6" s="139" t="s">
        <v>34</v>
      </c>
      <c r="B6" s="131" t="s">
        <v>11</v>
      </c>
      <c r="C6" s="134"/>
      <c r="D6" s="135"/>
    </row>
    <row r="7" spans="1:5" ht="15.75">
      <c r="A7" s="139" t="s">
        <v>36</v>
      </c>
      <c r="B7" s="131" t="s">
        <v>25</v>
      </c>
      <c r="C7" s="134"/>
      <c r="D7" s="140">
        <f>'"B" pripravljalna dela'!F5</f>
        <v>0</v>
      </c>
    </row>
    <row r="8" spans="1:5" ht="15.75">
      <c r="A8" s="139" t="s">
        <v>12</v>
      </c>
      <c r="B8" s="131" t="s">
        <v>35</v>
      </c>
      <c r="C8" s="131"/>
      <c r="D8" s="141"/>
    </row>
    <row r="9" spans="1:5">
      <c r="A9" s="121">
        <v>1</v>
      </c>
      <c r="B9" s="142" t="s">
        <v>16</v>
      </c>
      <c r="C9" s="142"/>
      <c r="D9" s="27">
        <f>'"C" gradbena dela'!F9</f>
        <v>0</v>
      </c>
      <c r="E9" s="211"/>
    </row>
    <row r="10" spans="1:5">
      <c r="A10" s="121">
        <v>5</v>
      </c>
      <c r="B10" s="142" t="s">
        <v>68</v>
      </c>
      <c r="C10" s="142"/>
      <c r="D10" s="27">
        <f>'"C" gradbena dela'!F17</f>
        <v>0</v>
      </c>
    </row>
    <row r="11" spans="1:5" ht="15.75">
      <c r="A11" s="143"/>
      <c r="B11" s="144" t="s">
        <v>40</v>
      </c>
      <c r="C11" s="144"/>
      <c r="D11" s="145">
        <f>SUM(D9:D10)</f>
        <v>0</v>
      </c>
    </row>
    <row r="12" spans="1:5" ht="14.25" customHeight="1">
      <c r="A12" s="146"/>
      <c r="B12" s="131"/>
      <c r="C12" s="131"/>
      <c r="D12" s="147"/>
    </row>
    <row r="13" spans="1:5" ht="15.75">
      <c r="A13" s="139" t="s">
        <v>13</v>
      </c>
      <c r="B13" s="131" t="s">
        <v>37</v>
      </c>
      <c r="C13" s="131"/>
      <c r="D13" s="141"/>
    </row>
    <row r="14" spans="1:5">
      <c r="A14" s="148">
        <v>1</v>
      </c>
      <c r="B14" s="142" t="s">
        <v>17</v>
      </c>
      <c r="C14" s="142"/>
      <c r="D14" s="27">
        <f>'"D" obrtniška dela'!F8</f>
        <v>0</v>
      </c>
    </row>
    <row r="15" spans="1:5">
      <c r="A15" s="148">
        <v>2</v>
      </c>
      <c r="B15" s="142" t="s">
        <v>41</v>
      </c>
      <c r="C15" s="142"/>
      <c r="D15" s="27">
        <f>'"D" obrtniška dela'!F22</f>
        <v>0</v>
      </c>
    </row>
    <row r="16" spans="1:5">
      <c r="A16" s="148">
        <v>3</v>
      </c>
      <c r="B16" s="142" t="s">
        <v>513</v>
      </c>
      <c r="C16" s="142"/>
      <c r="D16" s="27">
        <f>'"D" obrtniška dela'!F37</f>
        <v>0</v>
      </c>
    </row>
    <row r="17" spans="1:5">
      <c r="A17" s="148">
        <v>4</v>
      </c>
      <c r="B17" s="142" t="s">
        <v>18</v>
      </c>
      <c r="C17" s="142"/>
      <c r="D17" s="27">
        <f>'"D" obrtniška dela'!F28</f>
        <v>0</v>
      </c>
    </row>
    <row r="18" spans="1:5">
      <c r="A18" s="148">
        <v>5</v>
      </c>
      <c r="B18" s="142" t="s">
        <v>78</v>
      </c>
      <c r="C18" s="142"/>
      <c r="D18" s="27">
        <f>'"D" obrtniška dela'!F45</f>
        <v>0</v>
      </c>
    </row>
    <row r="19" spans="1:5" ht="15.75">
      <c r="A19" s="143"/>
      <c r="B19" s="144" t="s">
        <v>42</v>
      </c>
      <c r="C19" s="144"/>
      <c r="D19" s="145">
        <f>SUM(D14:D18)</f>
        <v>0</v>
      </c>
    </row>
    <row r="20" spans="1:5" ht="6" customHeight="1">
      <c r="A20" s="146"/>
      <c r="B20" s="131"/>
      <c r="C20" s="131"/>
      <c r="D20" s="147"/>
    </row>
    <row r="21" spans="1:5" ht="15.75">
      <c r="A21" s="139" t="s">
        <v>14</v>
      </c>
      <c r="B21" s="131" t="s">
        <v>459</v>
      </c>
      <c r="C21" s="142"/>
      <c r="D21" s="141"/>
    </row>
    <row r="22" spans="1:5">
      <c r="A22" s="148">
        <v>1</v>
      </c>
      <c r="B22" s="142" t="s">
        <v>193</v>
      </c>
      <c r="C22" s="142"/>
      <c r="D22" s="27">
        <f>'"E" Elektroinšt'!F52</f>
        <v>0</v>
      </c>
      <c r="E22" s="212"/>
    </row>
    <row r="23" spans="1:5">
      <c r="A23" s="148">
        <v>2</v>
      </c>
      <c r="B23" s="142" t="s">
        <v>194</v>
      </c>
      <c r="C23" s="142"/>
      <c r="D23" s="27">
        <f>'"E" Elektroinšt'!F157</f>
        <v>0</v>
      </c>
      <c r="E23" s="212"/>
    </row>
    <row r="24" spans="1:5">
      <c r="A24" s="148">
        <v>3</v>
      </c>
      <c r="B24" s="142" t="s">
        <v>195</v>
      </c>
      <c r="C24" s="142"/>
      <c r="D24" s="27">
        <f>'"E" Elektroinšt'!F194</f>
        <v>0</v>
      </c>
      <c r="E24" s="212"/>
    </row>
    <row r="25" spans="1:5">
      <c r="A25" s="148">
        <v>4</v>
      </c>
      <c r="B25" s="142" t="s">
        <v>196</v>
      </c>
      <c r="C25" s="142"/>
      <c r="D25" s="27">
        <f>'"E" Elektroinšt'!F264</f>
        <v>0</v>
      </c>
      <c r="E25" s="212"/>
    </row>
    <row r="26" spans="1:5">
      <c r="A26" s="148">
        <v>5</v>
      </c>
      <c r="B26" s="142" t="s">
        <v>197</v>
      </c>
      <c r="C26" s="142"/>
      <c r="D26" s="27">
        <f>'"E" Elektroinšt'!F312</f>
        <v>0</v>
      </c>
      <c r="E26" s="212"/>
    </row>
    <row r="27" spans="1:5">
      <c r="A27" s="148">
        <v>6</v>
      </c>
      <c r="B27" s="142" t="s">
        <v>198</v>
      </c>
      <c r="C27" s="142"/>
      <c r="D27" s="27">
        <f>'"E" Elektroinšt'!F346*1</f>
        <v>0</v>
      </c>
      <c r="E27" s="212"/>
    </row>
    <row r="28" spans="1:5">
      <c r="A28" s="148">
        <v>7</v>
      </c>
      <c r="B28" s="142" t="s">
        <v>199</v>
      </c>
      <c r="C28" s="142"/>
      <c r="D28" s="27">
        <f>'"E" Elektroinšt'!F370*1</f>
        <v>0</v>
      </c>
      <c r="E28" s="212"/>
    </row>
    <row r="29" spans="1:5">
      <c r="A29" s="148">
        <v>8</v>
      </c>
      <c r="B29" s="142" t="s">
        <v>200</v>
      </c>
      <c r="C29" s="142"/>
      <c r="D29" s="27">
        <f>'"E" Elektroinšt'!F403*1</f>
        <v>0</v>
      </c>
      <c r="E29" s="212"/>
    </row>
    <row r="30" spans="1:5" ht="15.75">
      <c r="A30" s="143"/>
      <c r="B30" s="144" t="s">
        <v>458</v>
      </c>
      <c r="C30" s="144"/>
      <c r="D30" s="145">
        <f>SUM(D22:D29)</f>
        <v>0</v>
      </c>
      <c r="E30" s="212"/>
    </row>
    <row r="31" spans="1:5" ht="5.25" customHeight="1">
      <c r="A31" s="146"/>
      <c r="B31" s="131"/>
      <c r="C31" s="131"/>
      <c r="D31" s="147"/>
    </row>
    <row r="32" spans="1:5" ht="15.75">
      <c r="A32" s="139" t="s">
        <v>117</v>
      </c>
      <c r="B32" s="131" t="s">
        <v>202</v>
      </c>
      <c r="C32" s="131"/>
      <c r="D32" s="141"/>
    </row>
    <row r="33" spans="1:5">
      <c r="A33" s="148">
        <v>1</v>
      </c>
      <c r="B33" s="142" t="s">
        <v>204</v>
      </c>
      <c r="C33" s="142"/>
      <c r="D33" s="27">
        <f>'"F" SI - Ogrevanje_Hlajenje'!F78</f>
        <v>0</v>
      </c>
      <c r="E33" s="212"/>
    </row>
    <row r="34" spans="1:5">
      <c r="A34" s="148">
        <v>2</v>
      </c>
      <c r="B34" s="142" t="s">
        <v>205</v>
      </c>
      <c r="C34" s="142"/>
      <c r="D34" s="27">
        <f>'"F" SI-Vodovod'!F104</f>
        <v>0</v>
      </c>
      <c r="E34" s="212"/>
    </row>
    <row r="35" spans="1:5" ht="15.75">
      <c r="A35" s="143"/>
      <c r="B35" s="144" t="s">
        <v>206</v>
      </c>
      <c r="C35" s="144"/>
      <c r="D35" s="145">
        <f>SUM(D33:D34)</f>
        <v>0</v>
      </c>
      <c r="E35" s="212"/>
    </row>
    <row r="36" spans="1:5" ht="6" customHeight="1">
      <c r="A36" s="146"/>
      <c r="B36" s="131"/>
      <c r="C36" s="131"/>
      <c r="D36" s="147"/>
    </row>
    <row r="37" spans="1:5" ht="15.75">
      <c r="A37" s="139" t="s">
        <v>203</v>
      </c>
      <c r="B37" s="131" t="s">
        <v>201</v>
      </c>
      <c r="D37" s="147">
        <f>'"G" načrt PID'!F4</f>
        <v>0</v>
      </c>
      <c r="E37" s="212"/>
    </row>
    <row r="38" spans="1:5" ht="15.75">
      <c r="A38" s="143"/>
      <c r="B38" s="144" t="s">
        <v>207</v>
      </c>
      <c r="C38" s="144"/>
      <c r="D38" s="145">
        <f>D37</f>
        <v>0</v>
      </c>
      <c r="E38" s="212"/>
    </row>
    <row r="39" spans="1:5" ht="9" customHeight="1" thickBot="1"/>
    <row r="40" spans="1:5" ht="16.5" thickTop="1">
      <c r="A40" s="150"/>
      <c r="B40" s="151" t="s">
        <v>38</v>
      </c>
      <c r="C40" s="151"/>
      <c r="D40" s="152">
        <f>D7+D11+D19+D38+D35+D30</f>
        <v>0</v>
      </c>
      <c r="E40" s="212"/>
    </row>
    <row r="41" spans="1:5" ht="15.75">
      <c r="A41" s="153"/>
      <c r="B41" s="134" t="s">
        <v>208</v>
      </c>
      <c r="C41" s="230">
        <v>0</v>
      </c>
      <c r="D41" s="135">
        <f>ROUND((D40)*$C41,2)</f>
        <v>0</v>
      </c>
    </row>
    <row r="42" spans="1:5" ht="16.5" thickBot="1">
      <c r="A42" s="154"/>
      <c r="B42" s="155" t="s">
        <v>55</v>
      </c>
      <c r="C42" s="80">
        <v>0.22</v>
      </c>
      <c r="D42" s="156">
        <f>ROUND((D40-D41)*$C42,2)</f>
        <v>0</v>
      </c>
      <c r="E42" s="212"/>
    </row>
    <row r="43" spans="1:5" s="3" customFormat="1" ht="20.25" thickTop="1" thickBot="1">
      <c r="A43" s="157"/>
      <c r="B43" s="157" t="s">
        <v>54</v>
      </c>
      <c r="C43" s="157"/>
      <c r="D43" s="90">
        <f>D40-D41+D42</f>
        <v>0</v>
      </c>
      <c r="E43" s="213"/>
    </row>
    <row r="44" spans="1:5" ht="13.5" thickTop="1"/>
  </sheetData>
  <sheetProtection algorithmName="SHA-512" hashValue="b5bxOD8ibFkojKSrDFTmaH/86KjjX6R55ByZhEHJDDM8cV1FFj85GfM04n4zIwJINb0vmWvgjjxXWrKTF9UnYQ==" saltValue="u1EuRJCVztX7RkddqlH5hQ==" spinCount="100000" sheet="1" objects="1" scenarios="1" selectLockedCells="1"/>
  <mergeCells count="1">
    <mergeCell ref="A4:B4"/>
  </mergeCells>
  <phoneticPr fontId="0" type="noConversion"/>
  <pageMargins left="0.94" right="0.39370078740157483" top="0.9" bottom="0.43307086614173229" header="0.34" footer="0.11811023622047245"/>
  <pageSetup paperSize="9" fitToHeight="50" orientation="portrait" r:id="rId1"/>
  <headerFooter>
    <oddHeader>&amp;L&amp;G</oddHeader>
    <oddFooter>&amp;C&amp;P od &amp;N&amp;R&amp;K000000&amp;P/&amp;N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E35"/>
  <sheetViews>
    <sheetView view="pageBreakPreview" topLeftCell="A13" zoomScale="120" zoomScaleNormal="100" zoomScaleSheetLayoutView="120" workbookViewId="0">
      <selection activeCell="C41" sqref="C41"/>
    </sheetView>
  </sheetViews>
  <sheetFormatPr defaultColWidth="8.85546875" defaultRowHeight="12.75"/>
  <cols>
    <col min="1" max="1" width="5.7109375" style="16" customWidth="1"/>
    <col min="2" max="2" width="83.28515625" style="17" customWidth="1"/>
    <col min="3" max="3" width="9.28515625" style="1" hidden="1" customWidth="1"/>
    <col min="4" max="5" width="10.7109375" style="12" customWidth="1"/>
    <col min="6" max="16384" width="8.85546875" style="1"/>
  </cols>
  <sheetData>
    <row r="1" spans="1:5">
      <c r="A1" s="20" t="s">
        <v>34</v>
      </c>
      <c r="B1" s="79" t="s">
        <v>11</v>
      </c>
    </row>
    <row r="2" spans="1:5" s="66" customFormat="1" ht="63.75">
      <c r="A2" s="28">
        <v>1</v>
      </c>
      <c r="B2" s="11" t="s">
        <v>43</v>
      </c>
      <c r="C2" s="66" t="s">
        <v>457</v>
      </c>
      <c r="D2" s="12"/>
      <c r="E2" s="12"/>
    </row>
    <row r="3" spans="1:5" s="66" customFormat="1" ht="89.25">
      <c r="A3" s="28">
        <v>2</v>
      </c>
      <c r="B3" s="11" t="s">
        <v>58</v>
      </c>
      <c r="D3" s="12"/>
      <c r="E3" s="12"/>
    </row>
    <row r="4" spans="1:5" s="66" customFormat="1" ht="25.5">
      <c r="A4" s="28">
        <v>3</v>
      </c>
      <c r="B4" s="11" t="s">
        <v>481</v>
      </c>
      <c r="D4" s="12"/>
      <c r="E4" s="12"/>
    </row>
    <row r="5" spans="1:5" s="66" customFormat="1" ht="25.5">
      <c r="A5" s="28">
        <v>4</v>
      </c>
      <c r="B5" s="11" t="s">
        <v>46</v>
      </c>
      <c r="D5" s="12"/>
      <c r="E5" s="12"/>
    </row>
    <row r="6" spans="1:5" s="66" customFormat="1">
      <c r="A6" s="28">
        <v>5</v>
      </c>
      <c r="B6" s="11" t="s">
        <v>10</v>
      </c>
      <c r="D6" s="12"/>
      <c r="E6" s="12"/>
    </row>
    <row r="7" spans="1:5" s="66" customFormat="1">
      <c r="A7" s="28">
        <v>6</v>
      </c>
      <c r="B7" s="11" t="s">
        <v>27</v>
      </c>
      <c r="D7" s="12"/>
      <c r="E7" s="12"/>
    </row>
    <row r="8" spans="1:5" s="66" customFormat="1" ht="102.75" customHeight="1">
      <c r="A8" s="28">
        <v>7</v>
      </c>
      <c r="B8" s="11" t="s">
        <v>59</v>
      </c>
      <c r="D8" s="12"/>
      <c r="E8" s="12"/>
    </row>
    <row r="9" spans="1:5" s="66" customFormat="1" ht="66" customHeight="1">
      <c r="A9" s="28">
        <v>8</v>
      </c>
      <c r="B9" s="11" t="s">
        <v>44</v>
      </c>
      <c r="D9" s="12"/>
      <c r="E9" s="12"/>
    </row>
    <row r="10" spans="1:5" s="66" customFormat="1" ht="38.25">
      <c r="A10" s="28">
        <v>9</v>
      </c>
      <c r="B10" s="11" t="s">
        <v>45</v>
      </c>
      <c r="D10" s="12"/>
      <c r="E10" s="12"/>
    </row>
    <row r="11" spans="1:5" s="66" customFormat="1" ht="38.25">
      <c r="A11" s="28">
        <v>10</v>
      </c>
      <c r="B11" s="11" t="s">
        <v>53</v>
      </c>
      <c r="D11" s="12"/>
      <c r="E11" s="12"/>
    </row>
    <row r="12" spans="1:5" s="66" customFormat="1" ht="51">
      <c r="A12" s="28">
        <v>11</v>
      </c>
      <c r="B12" s="11" t="s">
        <v>47</v>
      </c>
      <c r="D12" s="12"/>
      <c r="E12" s="12"/>
    </row>
    <row r="13" spans="1:5" s="66" customFormat="1" ht="63.75">
      <c r="A13" s="28">
        <v>12</v>
      </c>
      <c r="B13" s="11" t="s">
        <v>48</v>
      </c>
      <c r="D13" s="12"/>
      <c r="E13" s="12"/>
    </row>
    <row r="14" spans="1:5" s="66" customFormat="1" ht="25.5">
      <c r="A14" s="28">
        <v>13</v>
      </c>
      <c r="B14" s="11" t="s">
        <v>49</v>
      </c>
      <c r="D14" s="12"/>
      <c r="E14" s="12"/>
    </row>
    <row r="15" spans="1:5" s="66" customFormat="1" ht="25.5">
      <c r="A15" s="28">
        <v>14</v>
      </c>
      <c r="B15" s="11" t="s">
        <v>50</v>
      </c>
      <c r="D15" s="12"/>
      <c r="E15" s="12"/>
    </row>
    <row r="16" spans="1:5" s="66" customFormat="1" ht="38.25">
      <c r="A16" s="28">
        <v>15</v>
      </c>
      <c r="B16" s="11" t="s">
        <v>66</v>
      </c>
      <c r="D16" s="12"/>
      <c r="E16" s="12"/>
    </row>
    <row r="17" spans="1:5">
      <c r="A17" s="28">
        <v>16</v>
      </c>
      <c r="B17" s="11" t="s">
        <v>61</v>
      </c>
    </row>
    <row r="18" spans="1:5" s="9" customFormat="1">
      <c r="A18" s="28">
        <v>17</v>
      </c>
      <c r="B18" s="11" t="s">
        <v>60</v>
      </c>
      <c r="D18" s="8"/>
      <c r="E18" s="8"/>
    </row>
    <row r="19" spans="1:5" ht="38.25">
      <c r="A19" s="28">
        <v>18</v>
      </c>
      <c r="B19" s="11" t="s">
        <v>67</v>
      </c>
    </row>
    <row r="20" spans="1:5" ht="25.5">
      <c r="A20" s="28">
        <v>19</v>
      </c>
      <c r="B20" s="11" t="s">
        <v>63</v>
      </c>
    </row>
    <row r="21" spans="1:5">
      <c r="A21" s="28">
        <v>20</v>
      </c>
      <c r="B21" s="11" t="s">
        <v>64</v>
      </c>
    </row>
    <row r="22" spans="1:5" s="66" customFormat="1">
      <c r="A22" s="28">
        <v>21</v>
      </c>
      <c r="B22" s="11" t="s">
        <v>62</v>
      </c>
      <c r="D22" s="12"/>
      <c r="E22" s="12"/>
    </row>
    <row r="23" spans="1:5">
      <c r="A23" s="65"/>
    </row>
    <row r="24" spans="1:5">
      <c r="A24" s="65"/>
    </row>
    <row r="26" spans="1:5" ht="51">
      <c r="C26" s="1" t="s">
        <v>459</v>
      </c>
    </row>
    <row r="35" spans="3:3" ht="51">
      <c r="C35" s="1" t="s">
        <v>458</v>
      </c>
    </row>
  </sheetData>
  <sheetProtection algorithmName="SHA-512" hashValue="GrpYFBt//JUZHexqM8CNX+xx41Wc+lpHExz6MTAruugiqv/ULWLzof2Gn1sXq/JD//+iyEZWPo+6JqDpOiq6pw==" saltValue="gXh4B4VtHqOhBDX5zr6Hhw==" spinCount="100000" sheet="1" objects="1" scenarios="1" selectLockedCells="1"/>
  <dataConsolidate/>
  <phoneticPr fontId="0" type="noConversion"/>
  <pageMargins left="0.70866141732283472" right="0.39370078740157483" top="0.62992125984251968" bottom="0.43307086614173229" header="0.19685039370078741" footer="0.11811023622047245"/>
  <pageSetup paperSize="9" fitToHeight="50" orientation="portrait" r:id="rId1"/>
  <headerFooter>
    <oddHeader>&amp;L&amp;G</oddHeader>
    <oddFooter>&amp;C&amp;P od &amp;N&amp;R&amp;K000000&amp;P/&amp;N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W5"/>
  <sheetViews>
    <sheetView view="pageBreakPreview" zoomScale="120" zoomScaleNormal="150" zoomScaleSheetLayoutView="120" workbookViewId="0">
      <selection activeCell="C41" sqref="C41"/>
    </sheetView>
  </sheetViews>
  <sheetFormatPr defaultColWidth="8.85546875" defaultRowHeight="12.75"/>
  <cols>
    <col min="1" max="1" width="5.7109375" style="16" customWidth="1"/>
    <col min="2" max="2" width="57.85546875" style="17" customWidth="1"/>
    <col min="3" max="3" width="5.7109375" style="26" customWidth="1"/>
    <col min="4" max="4" width="10.7109375" style="26" customWidth="1"/>
    <col min="5" max="5" width="13.7109375" style="24" customWidth="1"/>
    <col min="6" max="6" width="13.7109375" style="27" customWidth="1"/>
    <col min="7" max="7" width="9.28515625" style="1" hidden="1" customWidth="1"/>
    <col min="8" max="16384" width="8.85546875" style="1"/>
  </cols>
  <sheetData>
    <row r="1" spans="1:23" s="71" customFormat="1">
      <c r="A1" s="67" t="s">
        <v>30</v>
      </c>
      <c r="B1" s="68" t="s">
        <v>31</v>
      </c>
      <c r="C1" s="69" t="s">
        <v>32</v>
      </c>
      <c r="D1" s="69" t="s">
        <v>56</v>
      </c>
      <c r="E1" s="95" t="s">
        <v>33</v>
      </c>
      <c r="F1" s="70" t="s">
        <v>28</v>
      </c>
    </row>
    <row r="2" spans="1:23" s="21" customFormat="1" ht="15" customHeight="1">
      <c r="A2" s="20" t="s">
        <v>36</v>
      </c>
      <c r="B2" s="233" t="s">
        <v>15</v>
      </c>
      <c r="C2" s="234"/>
      <c r="D2" s="234"/>
      <c r="E2" s="234"/>
      <c r="F2" s="235"/>
      <c r="G2" s="15"/>
      <c r="H2" s="15"/>
      <c r="I2" s="15"/>
      <c r="J2" s="15"/>
      <c r="K2" s="15"/>
      <c r="L2" s="15"/>
      <c r="M2" s="15"/>
      <c r="N2" s="15"/>
      <c r="O2" s="15"/>
      <c r="P2" s="15"/>
      <c r="Q2" s="15"/>
      <c r="R2" s="15"/>
      <c r="S2" s="15"/>
      <c r="T2" s="15"/>
      <c r="U2" s="15"/>
      <c r="V2" s="15"/>
      <c r="W2" s="15"/>
    </row>
    <row r="3" spans="1:23">
      <c r="A3" s="10" t="s">
        <v>209</v>
      </c>
      <c r="B3" s="11" t="s">
        <v>65</v>
      </c>
      <c r="C3" s="22" t="s">
        <v>29</v>
      </c>
      <c r="D3" s="22">
        <v>1</v>
      </c>
      <c r="E3" s="96">
        <v>0</v>
      </c>
      <c r="F3" s="23">
        <f>D3*E3</f>
        <v>0</v>
      </c>
    </row>
    <row r="4" spans="1:23" ht="38.25">
      <c r="A4" s="10" t="s">
        <v>210</v>
      </c>
      <c r="B4" s="11" t="s">
        <v>79</v>
      </c>
      <c r="C4" s="22" t="s">
        <v>29</v>
      </c>
      <c r="D4" s="22">
        <v>1</v>
      </c>
      <c r="E4" s="96">
        <v>0</v>
      </c>
      <c r="F4" s="23">
        <f>D4*E4</f>
        <v>0</v>
      </c>
    </row>
    <row r="5" spans="1:23" s="9" customFormat="1" ht="12.75" customHeight="1">
      <c r="A5" s="236" t="s">
        <v>9</v>
      </c>
      <c r="B5" s="236"/>
      <c r="C5" s="236"/>
      <c r="D5" s="236"/>
      <c r="E5" s="236"/>
      <c r="F5" s="25">
        <f>SUM(F3:F4)</f>
        <v>0</v>
      </c>
    </row>
  </sheetData>
  <sheetProtection algorithmName="SHA-512" hashValue="nxf8rrsyOVMz+EnnIUlfRdndu7bvOrcQTvKG126HKghLZc1omBBPeX5OJcJMyTpEYHPdXL3qrNPQdgxRF8Hozw==" saltValue="MqsbbMhKiitS1tZ2twBa6g==" spinCount="100000" sheet="1" objects="1" scenarios="1" selectLockedCells="1"/>
  <dataConsolidate/>
  <mergeCells count="2">
    <mergeCell ref="B2:F2"/>
    <mergeCell ref="A5:E5"/>
  </mergeCells>
  <phoneticPr fontId="0" type="noConversion"/>
  <conditionalFormatting sqref="E3:E1000">
    <cfRule type="expression" dxfId="7" priority="1">
      <formula>$D3&gt;0</formula>
    </cfRule>
  </conditionalFormatting>
  <pageMargins left="0.70866141732283472" right="0.39370078740157483" top="0.62992125984251968" bottom="0.43307086614173229" header="0.19685039370078741" footer="0.11811023622047245"/>
  <pageSetup paperSize="9" scale="86" fitToHeight="50" orientation="portrait" r:id="rId1"/>
  <headerFooter>
    <oddHeader>&amp;L&amp;G</oddHeader>
    <oddFooter>&amp;C&amp;P od &amp;N&amp;R&amp;K000000&amp;P/&amp;N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F19"/>
  <sheetViews>
    <sheetView view="pageBreakPreview" zoomScale="120" zoomScaleNormal="140" zoomScaleSheetLayoutView="120" workbookViewId="0">
      <selection activeCell="C41" sqref="C41"/>
    </sheetView>
  </sheetViews>
  <sheetFormatPr defaultColWidth="8.85546875" defaultRowHeight="12.75"/>
  <cols>
    <col min="1" max="1" width="5.7109375" style="121" customWidth="1"/>
    <col min="2" max="2" width="55.7109375" style="17" customWidth="1"/>
    <col min="3" max="3" width="6.7109375" style="18" customWidth="1"/>
    <col min="4" max="4" width="10.7109375" style="18" customWidth="1"/>
    <col min="5" max="5" width="13.7109375" style="12" customWidth="1"/>
    <col min="6" max="6" width="13.7109375" style="122" customWidth="1"/>
    <col min="7" max="16384" width="8.85546875" style="1"/>
  </cols>
  <sheetData>
    <row r="1" spans="1:6" s="71" customFormat="1">
      <c r="A1" s="69" t="s">
        <v>30</v>
      </c>
      <c r="B1" s="68" t="s">
        <v>31</v>
      </c>
      <c r="C1" s="69" t="s">
        <v>32</v>
      </c>
      <c r="D1" s="69" t="s">
        <v>56</v>
      </c>
      <c r="E1" s="95" t="s">
        <v>33</v>
      </c>
      <c r="F1" s="70" t="s">
        <v>28</v>
      </c>
    </row>
    <row r="2" spans="1:6" s="9" customFormat="1" ht="12.75" customHeight="1">
      <c r="A2" s="20" t="s">
        <v>12</v>
      </c>
      <c r="B2" s="237" t="s">
        <v>35</v>
      </c>
      <c r="C2" s="238"/>
      <c r="D2" s="238"/>
      <c r="E2" s="238"/>
      <c r="F2" s="239"/>
    </row>
    <row r="3" spans="1:6" s="9" customFormat="1">
      <c r="A3" s="112"/>
      <c r="B3" s="113"/>
      <c r="C3" s="114"/>
      <c r="D3" s="114"/>
      <c r="E3" s="8"/>
      <c r="F3" s="115"/>
    </row>
    <row r="4" spans="1:6" s="9" customFormat="1" ht="12.75" customHeight="1">
      <c r="A4" s="20" t="s">
        <v>0</v>
      </c>
      <c r="B4" s="237" t="s">
        <v>16</v>
      </c>
      <c r="C4" s="238"/>
      <c r="D4" s="238"/>
      <c r="E4" s="238"/>
      <c r="F4" s="239"/>
    </row>
    <row r="5" spans="1:6">
      <c r="A5" s="158">
        <f>IFERROR(#REF!+1,1)</f>
        <v>1</v>
      </c>
      <c r="B5" s="159" t="s">
        <v>51</v>
      </c>
      <c r="C5" s="160" t="s">
        <v>29</v>
      </c>
      <c r="D5" s="160">
        <v>16</v>
      </c>
      <c r="E5" s="111"/>
      <c r="F5" s="161">
        <f t="shared" ref="F5:F8" si="0">D5*E5</f>
        <v>0</v>
      </c>
    </row>
    <row r="6" spans="1:6">
      <c r="A6" s="117">
        <f t="shared" ref="A6:A8" si="1">IFERROR(A5+1,1)</f>
        <v>2</v>
      </c>
      <c r="B6" s="11" t="s">
        <v>52</v>
      </c>
      <c r="C6" s="118" t="s">
        <v>19</v>
      </c>
      <c r="D6" s="118">
        <v>50</v>
      </c>
      <c r="E6" s="97"/>
      <c r="F6" s="119">
        <f t="shared" si="0"/>
        <v>0</v>
      </c>
    </row>
    <row r="7" spans="1:6">
      <c r="A7" s="117">
        <f t="shared" si="1"/>
        <v>3</v>
      </c>
      <c r="B7" s="11" t="s">
        <v>503</v>
      </c>
      <c r="C7" s="118" t="s">
        <v>29</v>
      </c>
      <c r="D7" s="118">
        <v>20</v>
      </c>
      <c r="E7" s="97"/>
      <c r="F7" s="119">
        <f t="shared" si="0"/>
        <v>0</v>
      </c>
    </row>
    <row r="8" spans="1:6">
      <c r="A8" s="163">
        <f t="shared" si="1"/>
        <v>4</v>
      </c>
      <c r="B8" s="164" t="s">
        <v>502</v>
      </c>
      <c r="C8" s="165" t="s">
        <v>19</v>
      </c>
      <c r="D8" s="165">
        <v>300</v>
      </c>
      <c r="E8" s="166"/>
      <c r="F8" s="167">
        <f t="shared" si="0"/>
        <v>0</v>
      </c>
    </row>
    <row r="9" spans="1:6" s="9" customFormat="1" ht="12.75" customHeight="1">
      <c r="A9" s="20" t="s">
        <v>0</v>
      </c>
      <c r="B9" s="237" t="s">
        <v>1</v>
      </c>
      <c r="C9" s="238"/>
      <c r="D9" s="238"/>
      <c r="E9" s="238"/>
      <c r="F9" s="239">
        <f>SUM(F5:F8)</f>
        <v>0</v>
      </c>
    </row>
    <row r="10" spans="1:6" s="15" customFormat="1" ht="15" customHeight="1">
      <c r="A10" s="112"/>
      <c r="B10" s="113"/>
      <c r="C10" s="114"/>
      <c r="D10" s="114"/>
      <c r="E10" s="8"/>
      <c r="F10" s="115"/>
    </row>
    <row r="11" spans="1:6" s="9" customFormat="1" ht="12.75" customHeight="1">
      <c r="A11" s="20" t="s">
        <v>2</v>
      </c>
      <c r="B11" s="237" t="s">
        <v>68</v>
      </c>
      <c r="C11" s="238"/>
      <c r="D11" s="238"/>
      <c r="E11" s="238"/>
      <c r="F11" s="239"/>
    </row>
    <row r="12" spans="1:6" ht="51">
      <c r="A12" s="117">
        <f>IFERROR(A11+1,1)</f>
        <v>1</v>
      </c>
      <c r="B12" s="11" t="s">
        <v>23</v>
      </c>
      <c r="C12" s="118" t="s">
        <v>26</v>
      </c>
      <c r="D12" s="118">
        <v>5</v>
      </c>
      <c r="E12" s="97"/>
      <c r="F12" s="119">
        <f>D12*E12</f>
        <v>0</v>
      </c>
    </row>
    <row r="13" spans="1:6" ht="51">
      <c r="A13" s="117">
        <f t="shared" ref="A13:A16" si="2">IFERROR(A12+1,1)</f>
        <v>2</v>
      </c>
      <c r="B13" s="11" t="s">
        <v>22</v>
      </c>
      <c r="C13" s="118" t="s">
        <v>26</v>
      </c>
      <c r="D13" s="118">
        <v>5</v>
      </c>
      <c r="E13" s="97"/>
      <c r="F13" s="119">
        <f>D13*E13</f>
        <v>0</v>
      </c>
    </row>
    <row r="14" spans="1:6" ht="25.5">
      <c r="A14" s="117">
        <f t="shared" si="2"/>
        <v>3</v>
      </c>
      <c r="B14" s="11" t="s">
        <v>21</v>
      </c>
      <c r="C14" s="118" t="s">
        <v>19</v>
      </c>
      <c r="D14" s="118">
        <v>25</v>
      </c>
      <c r="E14" s="97"/>
      <c r="F14" s="119">
        <f>D14*E14</f>
        <v>0</v>
      </c>
    </row>
    <row r="15" spans="1:6" ht="51">
      <c r="A15" s="163">
        <f t="shared" si="2"/>
        <v>4</v>
      </c>
      <c r="B15" s="164" t="s">
        <v>20</v>
      </c>
      <c r="C15" s="165" t="s">
        <v>26</v>
      </c>
      <c r="D15" s="165">
        <v>50</v>
      </c>
      <c r="E15" s="166"/>
      <c r="F15" s="167">
        <f>D15*E15</f>
        <v>0</v>
      </c>
    </row>
    <row r="16" spans="1:6" ht="25.5">
      <c r="A16" s="117">
        <f t="shared" si="2"/>
        <v>5</v>
      </c>
      <c r="B16" s="11" t="s">
        <v>24</v>
      </c>
      <c r="C16" s="118" t="s">
        <v>19</v>
      </c>
      <c r="D16" s="118">
        <v>15</v>
      </c>
      <c r="E16" s="97"/>
      <c r="F16" s="119">
        <f>D16*E16</f>
        <v>0</v>
      </c>
    </row>
    <row r="17" spans="1:6">
      <c r="A17" s="162" t="s">
        <v>2</v>
      </c>
      <c r="B17" s="240" t="s">
        <v>72</v>
      </c>
      <c r="C17" s="241"/>
      <c r="D17" s="241"/>
      <c r="E17" s="242"/>
      <c r="F17" s="120">
        <f>SUM(F12:F16)</f>
        <v>0</v>
      </c>
    </row>
    <row r="18" spans="1:6" s="9" customFormat="1">
      <c r="A18" s="112"/>
      <c r="B18" s="113"/>
      <c r="C18" s="114"/>
      <c r="D18" s="114"/>
      <c r="E18" s="8"/>
      <c r="F18" s="115"/>
    </row>
    <row r="19" spans="1:6">
      <c r="A19" s="116" t="s">
        <v>12</v>
      </c>
      <c r="B19" s="240" t="s">
        <v>471</v>
      </c>
      <c r="C19" s="241"/>
      <c r="D19" s="241"/>
      <c r="E19" s="242"/>
      <c r="F19" s="120">
        <f>F9+F17</f>
        <v>0</v>
      </c>
    </row>
  </sheetData>
  <sheetProtection algorithmName="SHA-512" hashValue="ac2ctx6OvhcmopVDqVUQX44inxHuhM6sd0lfjx1RXPE8ByvnWkbikN1n/QY61w7XKNkIVCGLG0ovExTgxMeM1w==" saltValue="LAhI2+2tSiIhPuayerYU4Q==" spinCount="100000" sheet="1" objects="1" scenarios="1" selectLockedCells="1"/>
  <dataConsolidate/>
  <mergeCells count="6">
    <mergeCell ref="B2:F2"/>
    <mergeCell ref="B4:F4"/>
    <mergeCell ref="B19:E19"/>
    <mergeCell ref="B11:F11"/>
    <mergeCell ref="B17:E17"/>
    <mergeCell ref="B9:F9"/>
  </mergeCells>
  <phoneticPr fontId="0" type="noConversion"/>
  <conditionalFormatting sqref="E5:E8 E10 E12:E944">
    <cfRule type="expression" dxfId="6" priority="1">
      <formula>$D5&gt;0</formula>
    </cfRule>
  </conditionalFormatting>
  <pageMargins left="0.70866141732283472" right="0.39370078740157483" top="0.62992125984251968" bottom="0.43307086614173229" header="0.19685039370078741" footer="0.11811023622047245"/>
  <pageSetup paperSize="9" scale="87" fitToHeight="50" orientation="portrait" r:id="rId1"/>
  <headerFooter>
    <oddHeader>&amp;L&amp;G</oddHeader>
    <oddFooter>&amp;C&amp;P od &amp;N&amp;R&amp;K000000&amp;P/&amp;N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A1:IV47"/>
  <sheetViews>
    <sheetView view="pageBreakPreview" topLeftCell="A32" zoomScaleNormal="140" zoomScaleSheetLayoutView="100" workbookViewId="0">
      <selection activeCell="C41" sqref="C41"/>
    </sheetView>
  </sheetViews>
  <sheetFormatPr defaultColWidth="8.85546875" defaultRowHeight="12.75"/>
  <cols>
    <col min="1" max="1" width="5.7109375" style="121" customWidth="1"/>
    <col min="2" max="2" width="56.28515625" style="17" customWidth="1"/>
    <col min="3" max="3" width="5.7109375" style="18" customWidth="1"/>
    <col min="4" max="4" width="10.7109375" style="18" customWidth="1"/>
    <col min="5" max="5" width="13.7109375" style="12" customWidth="1"/>
    <col min="6" max="6" width="13.7109375" style="122" customWidth="1"/>
    <col min="7" max="7" width="9.28515625" style="1" customWidth="1"/>
    <col min="8" max="16384" width="8.85546875" style="1"/>
  </cols>
  <sheetData>
    <row r="1" spans="1:6" s="71" customFormat="1">
      <c r="A1" s="69" t="s">
        <v>30</v>
      </c>
      <c r="B1" s="68" t="s">
        <v>31</v>
      </c>
      <c r="C1" s="69" t="s">
        <v>32</v>
      </c>
      <c r="D1" s="69" t="s">
        <v>56</v>
      </c>
      <c r="E1" s="95" t="s">
        <v>33</v>
      </c>
      <c r="F1" s="70" t="s">
        <v>28</v>
      </c>
    </row>
    <row r="2" spans="1:6" s="15" customFormat="1" ht="14.25" customHeight="1">
      <c r="A2" s="116" t="s">
        <v>13</v>
      </c>
      <c r="B2" s="237" t="s">
        <v>37</v>
      </c>
      <c r="C2" s="245"/>
      <c r="D2" s="245"/>
      <c r="E2" s="245"/>
      <c r="F2" s="246"/>
    </row>
    <row r="3" spans="1:6" s="15" customFormat="1" ht="14.25" customHeight="1">
      <c r="A3" s="116" t="s">
        <v>3</v>
      </c>
      <c r="B3" s="237" t="s">
        <v>17</v>
      </c>
      <c r="C3" s="245"/>
      <c r="D3" s="245"/>
      <c r="E3" s="245"/>
      <c r="F3" s="246"/>
    </row>
    <row r="4" spans="1:6">
      <c r="A4" s="158">
        <f>IFERROR(A3+1,1)</f>
        <v>1</v>
      </c>
      <c r="B4" s="159" t="s">
        <v>479</v>
      </c>
      <c r="C4" s="160" t="s">
        <v>19</v>
      </c>
      <c r="D4" s="160">
        <v>4</v>
      </c>
      <c r="E4" s="111">
        <v>0</v>
      </c>
      <c r="F4" s="161">
        <f>D4*E4</f>
        <v>0</v>
      </c>
    </row>
    <row r="5" spans="1:6" ht="76.5">
      <c r="A5" s="117">
        <f>IFERROR(A4+1,1)</f>
        <v>2</v>
      </c>
      <c r="B5" s="11" t="s">
        <v>69</v>
      </c>
      <c r="C5" s="118" t="s">
        <v>29</v>
      </c>
      <c r="D5" s="118">
        <v>1</v>
      </c>
      <c r="E5" s="97">
        <v>0</v>
      </c>
      <c r="F5" s="119">
        <f>D5*E5</f>
        <v>0</v>
      </c>
    </row>
    <row r="6" spans="1:6" ht="31.9" customHeight="1">
      <c r="A6" s="117">
        <f>IFERROR(A5+1,1)</f>
        <v>3</v>
      </c>
      <c r="B6" s="11" t="s">
        <v>480</v>
      </c>
      <c r="C6" s="118" t="s">
        <v>26</v>
      </c>
      <c r="D6" s="118">
        <v>7</v>
      </c>
      <c r="E6" s="97">
        <v>0</v>
      </c>
      <c r="F6" s="119">
        <f>D6*E6</f>
        <v>0</v>
      </c>
    </row>
    <row r="7" spans="1:6" ht="6.75" customHeight="1">
      <c r="A7" s="1"/>
      <c r="B7" s="1"/>
      <c r="C7" s="1"/>
      <c r="D7" s="173"/>
      <c r="E7" s="1"/>
      <c r="F7" s="1"/>
    </row>
    <row r="8" spans="1:6" s="15" customFormat="1" ht="14.25" customHeight="1">
      <c r="A8" s="116" t="s">
        <v>3</v>
      </c>
      <c r="B8" s="237" t="s">
        <v>6</v>
      </c>
      <c r="C8" s="245"/>
      <c r="D8" s="245"/>
      <c r="E8" s="245"/>
      <c r="F8" s="246">
        <f>SUM(F4:F7)</f>
        <v>0</v>
      </c>
    </row>
    <row r="9" spans="1:6" s="9" customFormat="1">
      <c r="A9" s="112"/>
      <c r="B9" s="113"/>
      <c r="C9" s="114"/>
      <c r="D9" s="114"/>
      <c r="E9" s="8"/>
      <c r="F9" s="115"/>
    </row>
    <row r="10" spans="1:6" s="15" customFormat="1" ht="14.25" customHeight="1">
      <c r="A10" s="116" t="s">
        <v>4</v>
      </c>
      <c r="B10" s="237" t="s">
        <v>73</v>
      </c>
      <c r="C10" s="245"/>
      <c r="D10" s="245"/>
      <c r="E10" s="245"/>
      <c r="F10" s="246"/>
    </row>
    <row r="12" spans="1:6" s="9" customFormat="1">
      <c r="A12" s="117">
        <v>1</v>
      </c>
      <c r="B12" s="11" t="s">
        <v>70</v>
      </c>
      <c r="C12" s="118" t="s">
        <v>29</v>
      </c>
      <c r="D12" s="118">
        <v>33</v>
      </c>
      <c r="E12" s="98">
        <v>0</v>
      </c>
      <c r="F12" s="119">
        <f t="shared" ref="F12:F20" si="0">D12*E12</f>
        <v>0</v>
      </c>
    </row>
    <row r="13" spans="1:6" s="9" customFormat="1" ht="127.5">
      <c r="A13" s="117">
        <v>2</v>
      </c>
      <c r="B13" s="11" t="s">
        <v>504</v>
      </c>
      <c r="C13" s="118" t="s">
        <v>29</v>
      </c>
      <c r="D13" s="118">
        <v>4</v>
      </c>
      <c r="E13" s="98">
        <v>0</v>
      </c>
      <c r="F13" s="119">
        <f t="shared" si="0"/>
        <v>0</v>
      </c>
    </row>
    <row r="14" spans="1:6" s="9" customFormat="1" ht="76.5">
      <c r="A14" s="117">
        <v>3</v>
      </c>
      <c r="B14" s="11" t="s">
        <v>505</v>
      </c>
      <c r="C14" s="118" t="s">
        <v>29</v>
      </c>
      <c r="D14" s="118">
        <v>8</v>
      </c>
      <c r="E14" s="98">
        <v>0</v>
      </c>
      <c r="F14" s="119">
        <f t="shared" si="0"/>
        <v>0</v>
      </c>
    </row>
    <row r="15" spans="1:6" s="9" customFormat="1" ht="63.75" customHeight="1">
      <c r="A15" s="117">
        <v>4</v>
      </c>
      <c r="B15" s="11" t="s">
        <v>506</v>
      </c>
      <c r="C15" s="118" t="s">
        <v>29</v>
      </c>
      <c r="D15" s="118">
        <v>1</v>
      </c>
      <c r="E15" s="98">
        <v>0</v>
      </c>
      <c r="F15" s="119">
        <f t="shared" si="0"/>
        <v>0</v>
      </c>
    </row>
    <row r="16" spans="1:6" s="9" customFormat="1" ht="64.5" customHeight="1">
      <c r="A16" s="117">
        <v>5</v>
      </c>
      <c r="B16" s="11" t="s">
        <v>507</v>
      </c>
      <c r="C16" s="118" t="s">
        <v>29</v>
      </c>
      <c r="D16" s="118">
        <v>1</v>
      </c>
      <c r="E16" s="98">
        <v>0</v>
      </c>
      <c r="F16" s="119">
        <f t="shared" ref="F16" si="1">D16*E16</f>
        <v>0</v>
      </c>
    </row>
    <row r="17" spans="1:9" s="9" customFormat="1" ht="80.25" customHeight="1">
      <c r="A17" s="117">
        <v>6</v>
      </c>
      <c r="B17" s="11" t="s">
        <v>510</v>
      </c>
      <c r="C17" s="118" t="s">
        <v>29</v>
      </c>
      <c r="D17" s="118">
        <v>7</v>
      </c>
      <c r="E17" s="98">
        <v>0</v>
      </c>
      <c r="F17" s="119">
        <f t="shared" si="0"/>
        <v>0</v>
      </c>
    </row>
    <row r="18" spans="1:9" s="9" customFormat="1" ht="77.25" customHeight="1">
      <c r="A18" s="117">
        <v>7</v>
      </c>
      <c r="B18" s="11" t="s">
        <v>511</v>
      </c>
      <c r="C18" s="118" t="s">
        <v>29</v>
      </c>
      <c r="D18" s="118">
        <v>9</v>
      </c>
      <c r="E18" s="98">
        <v>0</v>
      </c>
      <c r="F18" s="119">
        <f t="shared" si="0"/>
        <v>0</v>
      </c>
    </row>
    <row r="19" spans="1:9" s="9" customFormat="1" ht="191.25">
      <c r="A19" s="117">
        <v>8</v>
      </c>
      <c r="B19" s="11" t="s">
        <v>509</v>
      </c>
      <c r="C19" s="118" t="s">
        <v>29</v>
      </c>
      <c r="D19" s="118">
        <v>1</v>
      </c>
      <c r="E19" s="98">
        <v>0</v>
      </c>
      <c r="F19" s="119">
        <f t="shared" si="0"/>
        <v>0</v>
      </c>
    </row>
    <row r="20" spans="1:9" s="9" customFormat="1" ht="178.5">
      <c r="A20" s="117">
        <v>9</v>
      </c>
      <c r="B20" s="11" t="s">
        <v>508</v>
      </c>
      <c r="C20" s="118" t="s">
        <v>29</v>
      </c>
      <c r="D20" s="118">
        <v>2</v>
      </c>
      <c r="E20" s="98">
        <v>0</v>
      </c>
      <c r="F20" s="119">
        <f t="shared" si="0"/>
        <v>0</v>
      </c>
    </row>
    <row r="21" spans="1:9" s="9" customFormat="1" ht="29.25" customHeight="1">
      <c r="A21" s="117">
        <v>10</v>
      </c>
      <c r="B21" s="11" t="s">
        <v>478</v>
      </c>
      <c r="C21" s="118" t="s">
        <v>29</v>
      </c>
      <c r="D21" s="118">
        <v>1</v>
      </c>
      <c r="E21" s="98">
        <v>0</v>
      </c>
      <c r="F21" s="119">
        <f>D21*E21</f>
        <v>0</v>
      </c>
    </row>
    <row r="22" spans="1:9" s="9" customFormat="1">
      <c r="A22" s="116" t="s">
        <v>4</v>
      </c>
      <c r="B22" s="240" t="s">
        <v>475</v>
      </c>
      <c r="C22" s="241"/>
      <c r="D22" s="241"/>
      <c r="E22" s="242"/>
      <c r="F22" s="120">
        <f>SUM(F12:F21)</f>
        <v>0</v>
      </c>
    </row>
    <row r="23" spans="1:9" s="9" customFormat="1">
      <c r="A23" s="121"/>
      <c r="B23" s="17"/>
      <c r="C23" s="18"/>
      <c r="D23" s="18"/>
      <c r="E23" s="12"/>
      <c r="F23" s="122"/>
    </row>
    <row r="24" spans="1:9" s="15" customFormat="1" ht="14.25" customHeight="1">
      <c r="A24" s="116" t="s">
        <v>5</v>
      </c>
      <c r="B24" s="247" t="s">
        <v>18</v>
      </c>
      <c r="C24" s="248"/>
      <c r="D24" s="248"/>
      <c r="E24" s="248"/>
      <c r="F24" s="249"/>
    </row>
    <row r="25" spans="1:9" s="9" customFormat="1" ht="27" customHeight="1">
      <c r="A25" s="117">
        <f t="shared" ref="A25:A27" si="2">IFERROR(A24+1,1)</f>
        <v>1</v>
      </c>
      <c r="B25" s="11" t="s">
        <v>80</v>
      </c>
      <c r="C25" s="118" t="s">
        <v>19</v>
      </c>
      <c r="D25" s="118">
        <v>9</v>
      </c>
      <c r="E25" s="97">
        <v>0</v>
      </c>
      <c r="F25" s="119">
        <f t="shared" ref="F25" si="3">D25*E25</f>
        <v>0</v>
      </c>
    </row>
    <row r="26" spans="1:9" s="9" customFormat="1" ht="63.75">
      <c r="A26" s="117">
        <v>2</v>
      </c>
      <c r="B26" s="11" t="s">
        <v>81</v>
      </c>
      <c r="C26" s="118" t="s">
        <v>26</v>
      </c>
      <c r="D26" s="118">
        <v>240</v>
      </c>
      <c r="E26" s="97">
        <v>0</v>
      </c>
      <c r="F26" s="119">
        <f>D26*E26</f>
        <v>0</v>
      </c>
    </row>
    <row r="27" spans="1:9" s="9" customFormat="1">
      <c r="A27" s="117">
        <f t="shared" si="2"/>
        <v>3</v>
      </c>
      <c r="B27" s="11" t="s">
        <v>71</v>
      </c>
      <c r="C27" s="118" t="s">
        <v>26</v>
      </c>
      <c r="D27" s="118">
        <v>50</v>
      </c>
      <c r="E27" s="97">
        <v>0</v>
      </c>
      <c r="F27" s="119">
        <f>D27*E27</f>
        <v>0</v>
      </c>
    </row>
    <row r="28" spans="1:9" s="9" customFormat="1">
      <c r="A28" s="116" t="s">
        <v>5</v>
      </c>
      <c r="B28" s="240" t="s">
        <v>472</v>
      </c>
      <c r="C28" s="241"/>
      <c r="D28" s="241"/>
      <c r="E28" s="242"/>
      <c r="F28" s="120">
        <f>SUM(F25:F27)</f>
        <v>0</v>
      </c>
    </row>
    <row r="29" spans="1:9" s="9" customFormat="1">
      <c r="A29" s="121"/>
      <c r="B29" s="17"/>
      <c r="C29" s="18"/>
      <c r="D29" s="18"/>
      <c r="E29" s="12"/>
      <c r="F29" s="122"/>
    </row>
    <row r="30" spans="1:9" s="9" customFormat="1">
      <c r="A30" s="116" t="s">
        <v>512</v>
      </c>
      <c r="B30" s="237" t="s">
        <v>513</v>
      </c>
      <c r="C30" s="245"/>
      <c r="D30" s="245"/>
      <c r="E30" s="245"/>
      <c r="F30" s="246"/>
    </row>
    <row r="31" spans="1:9" s="219" customFormat="1" ht="51">
      <c r="A31" s="214">
        <f>IFERROR(A39+1,1)</f>
        <v>1</v>
      </c>
      <c r="B31" s="215" t="s">
        <v>514</v>
      </c>
      <c r="C31" s="216" t="s">
        <v>26</v>
      </c>
      <c r="D31" s="217">
        <v>470</v>
      </c>
      <c r="E31" s="172">
        <v>0</v>
      </c>
      <c r="F31" s="218">
        <f>D31*E31</f>
        <v>0</v>
      </c>
      <c r="H31" s="220"/>
      <c r="I31" s="220"/>
    </row>
    <row r="32" spans="1:9" s="219" customFormat="1" ht="51">
      <c r="A32" s="214">
        <f>IFERROR(A40+1,1)</f>
        <v>2</v>
      </c>
      <c r="B32" s="215" t="s">
        <v>515</v>
      </c>
      <c r="C32" s="216" t="s">
        <v>26</v>
      </c>
      <c r="D32" s="217">
        <v>200</v>
      </c>
      <c r="E32" s="172">
        <v>0</v>
      </c>
      <c r="F32" s="218">
        <f>D32*E32</f>
        <v>0</v>
      </c>
      <c r="H32" s="220"/>
      <c r="I32" s="220"/>
    </row>
    <row r="33" spans="1:256" s="219" customFormat="1" ht="51">
      <c r="A33" s="214">
        <f>IFERROR(A41+1,1)</f>
        <v>3</v>
      </c>
      <c r="B33" s="215" t="s">
        <v>516</v>
      </c>
      <c r="C33" s="216" t="s">
        <v>26</v>
      </c>
      <c r="D33" s="217">
        <v>90</v>
      </c>
      <c r="E33" s="172">
        <v>0</v>
      </c>
      <c r="F33" s="218">
        <f>D33*E33</f>
        <v>0</v>
      </c>
      <c r="H33" s="220"/>
      <c r="I33" s="220"/>
    </row>
    <row r="34" spans="1:256" s="219" customFormat="1" ht="140.25">
      <c r="A34" s="214">
        <f t="shared" ref="A34:A36" si="4">IFERROR(A42+1,1)</f>
        <v>4</v>
      </c>
      <c r="B34" s="215" t="s">
        <v>519</v>
      </c>
      <c r="C34" s="216" t="s">
        <v>26</v>
      </c>
      <c r="D34" s="217">
        <v>1400</v>
      </c>
      <c r="E34" s="172">
        <v>0</v>
      </c>
      <c r="F34" s="218">
        <f t="shared" ref="F34:F35" si="5">D34*E34</f>
        <v>0</v>
      </c>
      <c r="H34" s="220"/>
      <c r="I34" s="220"/>
    </row>
    <row r="35" spans="1:256" s="219" customFormat="1" ht="127.5">
      <c r="A35" s="214">
        <f t="shared" si="4"/>
        <v>5</v>
      </c>
      <c r="B35" s="215" t="s">
        <v>520</v>
      </c>
      <c r="C35" s="216" t="s">
        <v>26</v>
      </c>
      <c r="D35" s="217">
        <v>140</v>
      </c>
      <c r="E35" s="172">
        <v>0</v>
      </c>
      <c r="F35" s="218">
        <f t="shared" si="5"/>
        <v>0</v>
      </c>
      <c r="H35" s="220"/>
      <c r="I35" s="220"/>
    </row>
    <row r="36" spans="1:256" s="219" customFormat="1" ht="38.25">
      <c r="A36" s="214">
        <f t="shared" si="4"/>
        <v>6</v>
      </c>
      <c r="B36" s="215" t="s">
        <v>517</v>
      </c>
      <c r="C36" s="216" t="s">
        <v>26</v>
      </c>
      <c r="D36" s="217">
        <v>8</v>
      </c>
      <c r="E36" s="172">
        <v>0</v>
      </c>
      <c r="F36" s="218">
        <f>D36*E36</f>
        <v>0</v>
      </c>
      <c r="H36" s="220"/>
      <c r="I36" s="220"/>
    </row>
    <row r="37" spans="1:256" s="9" customFormat="1">
      <c r="A37" s="116" t="s">
        <v>512</v>
      </c>
      <c r="B37" s="240" t="s">
        <v>518</v>
      </c>
      <c r="C37" s="241"/>
      <c r="D37" s="241"/>
      <c r="E37" s="242"/>
      <c r="F37" s="120">
        <f>SUM(F31:F36)</f>
        <v>0</v>
      </c>
    </row>
    <row r="38" spans="1:256" s="9" customFormat="1">
      <c r="A38" s="121"/>
      <c r="B38" s="17"/>
      <c r="C38" s="18"/>
      <c r="D38" s="18"/>
      <c r="E38" s="12"/>
      <c r="F38" s="122"/>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row>
    <row r="39" spans="1:256" s="9" customFormat="1">
      <c r="A39" s="116" t="s">
        <v>7</v>
      </c>
      <c r="B39" s="237" t="s">
        <v>78</v>
      </c>
      <c r="C39" s="245"/>
      <c r="D39" s="245"/>
      <c r="E39" s="245"/>
      <c r="F39" s="246"/>
    </row>
    <row r="40" spans="1:256">
      <c r="A40" s="117">
        <f t="shared" ref="A40:A44" si="6">IFERROR(A39+1,1)</f>
        <v>1</v>
      </c>
      <c r="B40" s="11" t="s">
        <v>473</v>
      </c>
      <c r="C40" s="118" t="s">
        <v>26</v>
      </c>
      <c r="D40" s="118">
        <v>300</v>
      </c>
      <c r="E40" s="97">
        <v>0</v>
      </c>
      <c r="F40" s="119">
        <f>D40*E40</f>
        <v>0</v>
      </c>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pans="1:256" ht="25.5">
      <c r="A41" s="117">
        <f t="shared" si="6"/>
        <v>2</v>
      </c>
      <c r="B41" s="11" t="s">
        <v>477</v>
      </c>
      <c r="C41" s="118" t="s">
        <v>26</v>
      </c>
      <c r="D41" s="118">
        <v>175</v>
      </c>
      <c r="E41" s="97">
        <v>0</v>
      </c>
      <c r="F41" s="119">
        <f>D41*E41</f>
        <v>0</v>
      </c>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pans="1:256">
      <c r="A42" s="117">
        <f t="shared" si="6"/>
        <v>3</v>
      </c>
      <c r="B42" s="11" t="s">
        <v>476</v>
      </c>
      <c r="C42" s="118" t="s">
        <v>26</v>
      </c>
      <c r="D42" s="118">
        <v>375</v>
      </c>
      <c r="E42" s="97">
        <v>0</v>
      </c>
      <c r="F42" s="119">
        <f>D42*E42</f>
        <v>0</v>
      </c>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pans="1:256" ht="38.25">
      <c r="A43" s="117">
        <f t="shared" si="6"/>
        <v>4</v>
      </c>
      <c r="B43" s="11" t="s">
        <v>522</v>
      </c>
      <c r="C43" s="118" t="s">
        <v>26</v>
      </c>
      <c r="D43" s="118">
        <v>50</v>
      </c>
      <c r="E43" s="97">
        <v>0</v>
      </c>
      <c r="F43" s="119">
        <f>D43*E43</f>
        <v>0</v>
      </c>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row>
    <row r="44" spans="1:256" ht="25.5">
      <c r="A44" s="117">
        <f t="shared" si="6"/>
        <v>5</v>
      </c>
      <c r="B44" s="11" t="s">
        <v>521</v>
      </c>
      <c r="C44" s="118" t="s">
        <v>26</v>
      </c>
      <c r="D44" s="118">
        <f>240-240+25</f>
        <v>25</v>
      </c>
      <c r="E44" s="97">
        <v>0</v>
      </c>
      <c r="F44" s="119">
        <f>D44*E44</f>
        <v>0</v>
      </c>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pans="1:256">
      <c r="A45" s="116" t="s">
        <v>7</v>
      </c>
      <c r="B45" s="240" t="s">
        <v>8</v>
      </c>
      <c r="C45" s="241"/>
      <c r="D45" s="241"/>
      <c r="E45" s="242"/>
      <c r="F45" s="120">
        <f>SUM(F40:F44)</f>
        <v>0</v>
      </c>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7" spans="1:256">
      <c r="A47" s="116" t="s">
        <v>13</v>
      </c>
      <c r="B47" s="237" t="s">
        <v>76</v>
      </c>
      <c r="C47" s="243"/>
      <c r="D47" s="243"/>
      <c r="E47" s="244"/>
      <c r="F47" s="13">
        <f>F45+F28+F22+F8+F37</f>
        <v>0</v>
      </c>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c r="IS47" s="9"/>
      <c r="IT47" s="9"/>
      <c r="IU47" s="9"/>
      <c r="IV47" s="9"/>
    </row>
  </sheetData>
  <sheetProtection sheet="1" objects="1" scenarios="1" selectLockedCells="1"/>
  <dataConsolidate/>
  <mergeCells count="12">
    <mergeCell ref="B47:E47"/>
    <mergeCell ref="B45:E45"/>
    <mergeCell ref="B2:F2"/>
    <mergeCell ref="B10:F10"/>
    <mergeCell ref="B22:E22"/>
    <mergeCell ref="B24:F24"/>
    <mergeCell ref="B3:F3"/>
    <mergeCell ref="B28:E28"/>
    <mergeCell ref="B39:F39"/>
    <mergeCell ref="B30:F30"/>
    <mergeCell ref="B37:E37"/>
    <mergeCell ref="B8:F8"/>
  </mergeCells>
  <phoneticPr fontId="0" type="noConversion"/>
  <conditionalFormatting sqref="E28:E998 E3:E10 E12:E26">
    <cfRule type="expression" dxfId="5" priority="2">
      <formula>$D3&gt;0</formula>
    </cfRule>
  </conditionalFormatting>
  <conditionalFormatting sqref="E27">
    <cfRule type="expression" dxfId="4" priority="4">
      <formula>$D26&gt;0</formula>
    </cfRule>
  </conditionalFormatting>
  <conditionalFormatting sqref="E2">
    <cfRule type="expression" dxfId="3" priority="1">
      <formula>$D2&gt;0</formula>
    </cfRule>
  </conditionalFormatting>
  <pageMargins left="0.70866141732283472" right="0.39370078740157483" top="0.62992125984251968" bottom="0.43307086614173229" header="0.19685039370078741" footer="0.11811023622047245"/>
  <pageSetup paperSize="9" scale="88" fitToHeight="50" orientation="portrait" r:id="rId1"/>
  <headerFooter>
    <oddHeader>&amp;L&amp;G</oddHeader>
    <oddFooter>&amp;C&amp;P od &amp;N&amp;R&amp;K000000&amp;P/&amp;N</oddFooter>
  </headerFooter>
  <rowBreaks count="1" manualBreakCount="1">
    <brk id="4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T419"/>
  <sheetViews>
    <sheetView view="pageBreakPreview" topLeftCell="A389" zoomScaleNormal="100" zoomScaleSheetLayoutView="100" workbookViewId="0">
      <selection activeCell="C41" sqref="C41"/>
    </sheetView>
  </sheetViews>
  <sheetFormatPr defaultColWidth="9.140625" defaultRowHeight="12.75"/>
  <cols>
    <col min="1" max="1" width="5.7109375" style="89" customWidth="1"/>
    <col min="2" max="2" width="62.140625" style="2" customWidth="1"/>
    <col min="3" max="3" width="8.28515625" style="47" customWidth="1"/>
    <col min="4" max="4" width="10.7109375" style="47" customWidth="1"/>
    <col min="5" max="6" width="13.7109375" style="7" customWidth="1"/>
    <col min="7" max="7" width="2.85546875" style="1" customWidth="1"/>
    <col min="8" max="8" width="15.85546875" style="1" customWidth="1"/>
    <col min="9" max="16384" width="9.140625" style="1"/>
  </cols>
  <sheetData>
    <row r="1" spans="1:6" s="71" customFormat="1">
      <c r="A1" s="77" t="s">
        <v>30</v>
      </c>
      <c r="B1" s="68" t="s">
        <v>31</v>
      </c>
      <c r="C1" s="69" t="s">
        <v>32</v>
      </c>
      <c r="D1" s="69" t="s">
        <v>56</v>
      </c>
      <c r="E1" s="95" t="s">
        <v>33</v>
      </c>
      <c r="F1" s="70" t="s">
        <v>28</v>
      </c>
    </row>
    <row r="2" spans="1:6" s="9" customFormat="1">
      <c r="A2" s="78" t="s">
        <v>461</v>
      </c>
      <c r="B2" s="236" t="s">
        <v>459</v>
      </c>
      <c r="C2" s="236"/>
      <c r="D2" s="236"/>
      <c r="E2" s="236"/>
      <c r="F2" s="236"/>
    </row>
    <row r="3" spans="1:6" s="9" customFormat="1">
      <c r="A3" s="74"/>
      <c r="B3" s="236" t="s">
        <v>213</v>
      </c>
      <c r="C3" s="236"/>
      <c r="D3" s="236"/>
      <c r="E3" s="236"/>
      <c r="F3" s="236"/>
    </row>
    <row r="4" spans="1:6" ht="15">
      <c r="A4" s="81"/>
      <c r="B4" s="31"/>
      <c r="C4" s="5"/>
      <c r="D4" s="5"/>
    </row>
    <row r="5" spans="1:6" ht="48">
      <c r="A5" s="82"/>
      <c r="B5" s="32" t="s">
        <v>214</v>
      </c>
      <c r="C5" s="5"/>
      <c r="D5" s="5"/>
      <c r="E5" s="5"/>
      <c r="F5" s="5"/>
    </row>
    <row r="6" spans="1:6">
      <c r="A6" s="82"/>
      <c r="C6" s="5"/>
      <c r="D6" s="5"/>
      <c r="E6" s="5"/>
      <c r="F6" s="5"/>
    </row>
    <row r="7" spans="1:6" ht="108">
      <c r="A7" s="82"/>
      <c r="B7" s="33" t="s">
        <v>215</v>
      </c>
      <c r="C7" s="34"/>
      <c r="D7" s="34"/>
      <c r="E7" s="5"/>
      <c r="F7" s="5"/>
    </row>
    <row r="8" spans="1:6">
      <c r="A8" s="82"/>
      <c r="B8" s="33"/>
      <c r="C8" s="34"/>
      <c r="D8" s="34"/>
      <c r="E8" s="5"/>
      <c r="F8" s="5"/>
    </row>
    <row r="9" spans="1:6" ht="48">
      <c r="A9" s="83"/>
      <c r="B9" s="35" t="s">
        <v>216</v>
      </c>
      <c r="C9" s="5"/>
      <c r="D9" s="5"/>
      <c r="E9" s="36"/>
      <c r="F9" s="36"/>
    </row>
    <row r="10" spans="1:6">
      <c r="A10" s="82"/>
      <c r="C10" s="34"/>
      <c r="D10" s="34"/>
      <c r="E10" s="5"/>
      <c r="F10" s="5"/>
    </row>
    <row r="11" spans="1:6" s="3" customFormat="1" ht="25.5">
      <c r="A11" s="75"/>
      <c r="B11" s="44" t="s">
        <v>460</v>
      </c>
      <c r="C11" s="18"/>
      <c r="D11" s="18"/>
      <c r="E11" s="26"/>
      <c r="F11" s="26"/>
    </row>
    <row r="12" spans="1:6">
      <c r="A12" s="82"/>
      <c r="C12" s="34"/>
      <c r="D12" s="34"/>
      <c r="E12" s="5"/>
      <c r="F12" s="5"/>
    </row>
    <row r="13" spans="1:6">
      <c r="A13" s="82"/>
      <c r="B13" s="37"/>
      <c r="C13" s="34"/>
      <c r="D13" s="34"/>
      <c r="E13" s="5"/>
      <c r="F13" s="5"/>
    </row>
    <row r="14" spans="1:6" s="9" customFormat="1">
      <c r="A14" s="74" t="s">
        <v>421</v>
      </c>
      <c r="B14" s="236" t="s">
        <v>193</v>
      </c>
      <c r="C14" s="236"/>
      <c r="D14" s="236"/>
      <c r="E14" s="236"/>
      <c r="F14" s="236"/>
    </row>
    <row r="15" spans="1:6" ht="15">
      <c r="A15" s="81"/>
      <c r="B15" s="31"/>
      <c r="C15" s="5"/>
      <c r="D15" s="5"/>
    </row>
    <row r="16" spans="1:6" ht="38.25">
      <c r="A16" s="81"/>
      <c r="B16" s="38" t="s">
        <v>217</v>
      </c>
      <c r="C16" s="5"/>
      <c r="D16" s="5"/>
    </row>
    <row r="17" spans="1:7" ht="15">
      <c r="A17" s="81"/>
      <c r="B17" s="38" t="s">
        <v>218</v>
      </c>
      <c r="C17" s="5"/>
      <c r="D17" s="5"/>
    </row>
    <row r="18" spans="1:7" ht="51">
      <c r="A18" s="81"/>
      <c r="B18" s="38" t="s">
        <v>219</v>
      </c>
      <c r="C18" s="5"/>
      <c r="D18" s="5"/>
    </row>
    <row r="19" spans="1:7" ht="15">
      <c r="A19" s="81"/>
      <c r="B19" s="31"/>
      <c r="C19" s="5"/>
      <c r="D19" s="5"/>
    </row>
    <row r="20" spans="1:7">
      <c r="A20" s="82"/>
      <c r="B20" s="73" t="s">
        <v>220</v>
      </c>
      <c r="C20" s="5"/>
      <c r="D20" s="5"/>
      <c r="F20" s="39"/>
    </row>
    <row r="21" spans="1:7">
      <c r="A21" s="82"/>
      <c r="B21" s="3"/>
      <c r="C21" s="5"/>
      <c r="D21" s="5"/>
      <c r="F21" s="39"/>
    </row>
    <row r="22" spans="1:7" ht="38.25">
      <c r="A22" s="83">
        <f>COUNT($A21:A$21)+1</f>
        <v>1</v>
      </c>
      <c r="B22" s="40" t="s">
        <v>496</v>
      </c>
      <c r="C22" s="41" t="s">
        <v>221</v>
      </c>
      <c r="D22" s="41">
        <v>4</v>
      </c>
      <c r="E22" s="99"/>
      <c r="F22" s="42">
        <f>(D22*E22)</f>
        <v>0</v>
      </c>
      <c r="G22" s="91"/>
    </row>
    <row r="23" spans="1:7">
      <c r="A23" s="84"/>
      <c r="B23" s="38"/>
      <c r="C23" s="41"/>
      <c r="D23" s="41"/>
      <c r="E23" s="42"/>
      <c r="F23" s="42"/>
    </row>
    <row r="24" spans="1:7" ht="38.25">
      <c r="A24" s="83">
        <f>COUNT($A$22:A23)+1</f>
        <v>2</v>
      </c>
      <c r="B24" s="40" t="s">
        <v>497</v>
      </c>
      <c r="C24" s="41" t="s">
        <v>221</v>
      </c>
      <c r="D24" s="41">
        <v>15</v>
      </c>
      <c r="E24" s="99"/>
      <c r="F24" s="42">
        <f>(D24*E24)</f>
        <v>0</v>
      </c>
    </row>
    <row r="25" spans="1:7">
      <c r="A25" s="84"/>
      <c r="B25" s="38"/>
      <c r="C25" s="41"/>
      <c r="D25" s="41"/>
      <c r="E25" s="42"/>
      <c r="F25" s="42"/>
    </row>
    <row r="26" spans="1:7" ht="54.75" customHeight="1">
      <c r="A26" s="83">
        <f>COUNT($A$22:A25)+1</f>
        <v>3</v>
      </c>
      <c r="B26" s="40" t="s">
        <v>498</v>
      </c>
      <c r="C26" s="41" t="s">
        <v>221</v>
      </c>
      <c r="D26" s="41">
        <v>4</v>
      </c>
      <c r="E26" s="99"/>
      <c r="F26" s="42">
        <f>(D26*E26)</f>
        <v>0</v>
      </c>
    </row>
    <row r="27" spans="1:7">
      <c r="A27" s="84"/>
      <c r="B27" s="38"/>
      <c r="C27" s="41"/>
      <c r="D27" s="41"/>
      <c r="E27" s="42"/>
      <c r="F27" s="42"/>
    </row>
    <row r="28" spans="1:7" ht="51">
      <c r="A28" s="83">
        <f>COUNT($A$21:A27)+1</f>
        <v>4</v>
      </c>
      <c r="B28" s="40" t="s">
        <v>499</v>
      </c>
      <c r="C28" s="41" t="s">
        <v>221</v>
      </c>
      <c r="D28" s="41">
        <v>26</v>
      </c>
      <c r="E28" s="99"/>
      <c r="F28" s="42">
        <f>(D28*E28)</f>
        <v>0</v>
      </c>
    </row>
    <row r="29" spans="1:7">
      <c r="A29" s="83"/>
      <c r="B29" s="73" t="s">
        <v>222</v>
      </c>
      <c r="C29" s="5"/>
      <c r="D29" s="5"/>
    </row>
    <row r="30" spans="1:7">
      <c r="A30" s="83"/>
      <c r="B30" s="3"/>
      <c r="C30" s="5"/>
      <c r="D30" s="5"/>
    </row>
    <row r="31" spans="1:7" ht="140.25">
      <c r="A31" s="83">
        <f>COUNT($A$3:A28)+1</f>
        <v>5</v>
      </c>
      <c r="B31" s="43" t="s">
        <v>445</v>
      </c>
      <c r="C31" s="5" t="s">
        <v>221</v>
      </c>
      <c r="D31" s="94">
        <v>16</v>
      </c>
      <c r="E31" s="100"/>
      <c r="F31" s="36">
        <f>D31*E31</f>
        <v>0</v>
      </c>
    </row>
    <row r="32" spans="1:7">
      <c r="A32" s="84"/>
      <c r="B32" s="38"/>
      <c r="C32" s="41"/>
      <c r="D32" s="41"/>
      <c r="E32" s="42"/>
      <c r="F32" s="42"/>
    </row>
    <row r="33" spans="1:6" ht="140.25">
      <c r="A33" s="83">
        <f>COUNT($A$3:A31)+1</f>
        <v>6</v>
      </c>
      <c r="B33" s="43" t="s">
        <v>446</v>
      </c>
      <c r="C33" s="5" t="s">
        <v>221</v>
      </c>
      <c r="D33" s="5">
        <v>9</v>
      </c>
      <c r="E33" s="100"/>
      <c r="F33" s="36">
        <f>D33*E33</f>
        <v>0</v>
      </c>
    </row>
    <row r="34" spans="1:6">
      <c r="A34" s="82"/>
      <c r="C34" s="5"/>
      <c r="D34" s="5"/>
      <c r="F34" s="36"/>
    </row>
    <row r="35" spans="1:6" ht="140.25">
      <c r="A35" s="83">
        <f>COUNT($A$3:A33)+1</f>
        <v>7</v>
      </c>
      <c r="B35" s="43" t="s">
        <v>447</v>
      </c>
      <c r="C35" s="5" t="s">
        <v>221</v>
      </c>
      <c r="D35" s="5">
        <v>4</v>
      </c>
      <c r="E35" s="100"/>
      <c r="F35" s="36">
        <f>D35*E35</f>
        <v>0</v>
      </c>
    </row>
    <row r="36" spans="1:6">
      <c r="A36" s="82"/>
      <c r="C36" s="5"/>
      <c r="D36" s="5"/>
      <c r="F36" s="36"/>
    </row>
    <row r="37" spans="1:6" ht="140.25">
      <c r="A37" s="83">
        <f>COUNT($A$3:A35)+1</f>
        <v>8</v>
      </c>
      <c r="B37" s="43" t="s">
        <v>495</v>
      </c>
      <c r="C37" s="5" t="s">
        <v>221</v>
      </c>
      <c r="D37" s="5">
        <v>3</v>
      </c>
      <c r="E37" s="100"/>
      <c r="F37" s="36">
        <f>D37*E37</f>
        <v>0</v>
      </c>
    </row>
    <row r="38" spans="1:6">
      <c r="A38" s="82"/>
      <c r="C38" s="5"/>
      <c r="D38" s="5"/>
      <c r="F38" s="36"/>
    </row>
    <row r="39" spans="1:6" ht="102">
      <c r="A39" s="83">
        <f>COUNT($A$3:A37)+1</f>
        <v>9</v>
      </c>
      <c r="B39" s="43" t="s">
        <v>223</v>
      </c>
      <c r="C39" s="5"/>
      <c r="D39" s="5"/>
      <c r="E39" s="36"/>
      <c r="F39" s="36">
        <f t="shared" ref="F39:F44" si="0">D39*E39</f>
        <v>0</v>
      </c>
    </row>
    <row r="40" spans="1:6">
      <c r="A40" s="83"/>
      <c r="B40" s="43" t="s">
        <v>224</v>
      </c>
      <c r="C40" s="5" t="s">
        <v>221</v>
      </c>
      <c r="D40" s="5">
        <v>9</v>
      </c>
      <c r="E40" s="100"/>
      <c r="F40" s="36">
        <f t="shared" si="0"/>
        <v>0</v>
      </c>
    </row>
    <row r="41" spans="1:6">
      <c r="A41" s="83"/>
      <c r="B41" s="43" t="s">
        <v>225</v>
      </c>
      <c r="C41" s="5" t="s">
        <v>221</v>
      </c>
      <c r="D41" s="5">
        <v>1</v>
      </c>
      <c r="E41" s="100"/>
      <c r="F41" s="36">
        <f t="shared" si="0"/>
        <v>0</v>
      </c>
    </row>
    <row r="42" spans="1:6">
      <c r="A42" s="83"/>
      <c r="B42" s="43" t="s">
        <v>226</v>
      </c>
      <c r="C42" s="5" t="s">
        <v>221</v>
      </c>
      <c r="D42" s="5">
        <v>1</v>
      </c>
      <c r="E42" s="100"/>
      <c r="F42" s="36">
        <f t="shared" si="0"/>
        <v>0</v>
      </c>
    </row>
    <row r="43" spans="1:6">
      <c r="A43" s="83"/>
      <c r="B43" s="43" t="s">
        <v>227</v>
      </c>
      <c r="C43" s="5" t="s">
        <v>221</v>
      </c>
      <c r="D43" s="5">
        <v>2</v>
      </c>
      <c r="E43" s="100"/>
      <c r="F43" s="36">
        <f t="shared" si="0"/>
        <v>0</v>
      </c>
    </row>
    <row r="44" spans="1:6">
      <c r="A44" s="83"/>
      <c r="B44" s="43" t="s">
        <v>228</v>
      </c>
      <c r="C44" s="5" t="s">
        <v>221</v>
      </c>
      <c r="D44" s="5">
        <v>4</v>
      </c>
      <c r="E44" s="100"/>
      <c r="F44" s="36">
        <f t="shared" si="0"/>
        <v>0</v>
      </c>
    </row>
    <row r="45" spans="1:6">
      <c r="A45" s="82"/>
      <c r="C45" s="5"/>
      <c r="D45" s="5"/>
      <c r="F45" s="36"/>
    </row>
    <row r="46" spans="1:6">
      <c r="A46" s="83">
        <f>COUNT($A$21:A45)+1</f>
        <v>10</v>
      </c>
      <c r="B46" s="40" t="s">
        <v>436</v>
      </c>
      <c r="C46" s="5" t="s">
        <v>229</v>
      </c>
      <c r="D46" s="5">
        <v>1</v>
      </c>
      <c r="E46" s="100"/>
      <c r="F46" s="36">
        <f>D46*E46</f>
        <v>0</v>
      </c>
    </row>
    <row r="47" spans="1:6">
      <c r="A47" s="83"/>
      <c r="B47" s="40"/>
      <c r="C47" s="41"/>
      <c r="D47" s="41"/>
      <c r="E47" s="42"/>
      <c r="F47" s="42"/>
    </row>
    <row r="48" spans="1:6">
      <c r="A48" s="83">
        <f>COUNT($A$3:A47)+1</f>
        <v>11</v>
      </c>
      <c r="B48" s="40" t="s">
        <v>437</v>
      </c>
      <c r="C48" s="5" t="s">
        <v>229</v>
      </c>
      <c r="D48" s="5">
        <v>1</v>
      </c>
      <c r="E48" s="100"/>
      <c r="F48" s="36">
        <f>(D48*E48)</f>
        <v>0</v>
      </c>
    </row>
    <row r="49" spans="1:20">
      <c r="A49" s="83"/>
      <c r="B49" s="38"/>
      <c r="C49" s="5"/>
      <c r="D49" s="5"/>
      <c r="E49" s="36"/>
      <c r="F49" s="36"/>
    </row>
    <row r="50" spans="1:20" ht="25.5">
      <c r="A50" s="83">
        <f>COUNT($A$21:A49)+1</f>
        <v>12</v>
      </c>
      <c r="B50" s="40" t="s">
        <v>438</v>
      </c>
      <c r="C50" s="5" t="s">
        <v>229</v>
      </c>
      <c r="D50" s="5">
        <v>1</v>
      </c>
      <c r="E50" s="100"/>
      <c r="F50" s="36">
        <f>(D50*E50)</f>
        <v>0</v>
      </c>
    </row>
    <row r="51" spans="1:20">
      <c r="A51" s="82"/>
      <c r="C51" s="5"/>
      <c r="D51" s="5"/>
    </row>
    <row r="52" spans="1:20" s="14" customFormat="1">
      <c r="A52" s="76"/>
      <c r="B52" s="237" t="str">
        <f>B14 &amp;" - SKUPAJ:"</f>
        <v>SVETILKE - SKUPAJ:</v>
      </c>
      <c r="C52" s="243"/>
      <c r="D52" s="243"/>
      <c r="E52" s="244"/>
      <c r="F52" s="13">
        <f>SUM(F15:F51)</f>
        <v>0</v>
      </c>
      <c r="G52" s="9"/>
      <c r="H52" s="13"/>
      <c r="I52" s="9"/>
      <c r="J52" s="9"/>
      <c r="K52" s="9"/>
      <c r="L52" s="9"/>
      <c r="M52" s="9"/>
      <c r="N52" s="9"/>
      <c r="O52" s="9"/>
      <c r="P52" s="9"/>
      <c r="Q52" s="9"/>
      <c r="R52" s="9"/>
      <c r="S52" s="9"/>
      <c r="T52" s="9"/>
    </row>
    <row r="53" spans="1:20">
      <c r="A53" s="82"/>
      <c r="C53" s="5"/>
      <c r="D53" s="5"/>
    </row>
    <row r="54" spans="1:20" s="9" customFormat="1">
      <c r="A54" s="74" t="s">
        <v>422</v>
      </c>
      <c r="B54" s="236" t="s">
        <v>194</v>
      </c>
      <c r="C54" s="236"/>
      <c r="D54" s="236"/>
      <c r="E54" s="236"/>
      <c r="F54" s="236"/>
    </row>
    <row r="55" spans="1:20">
      <c r="A55" s="82"/>
      <c r="C55" s="5"/>
      <c r="D55" s="5"/>
      <c r="E55" s="36"/>
      <c r="F55" s="36"/>
    </row>
    <row r="56" spans="1:20" ht="38.25">
      <c r="A56" s="250">
        <f>COUNT($A$55:A55)+1</f>
        <v>1</v>
      </c>
      <c r="B56" s="38" t="s">
        <v>230</v>
      </c>
      <c r="C56" s="5"/>
      <c r="D56" s="5"/>
      <c r="E56" s="36"/>
      <c r="F56" s="36"/>
    </row>
    <row r="57" spans="1:20" ht="36">
      <c r="A57" s="250"/>
      <c r="B57" s="32" t="s">
        <v>231</v>
      </c>
      <c r="C57" s="5"/>
      <c r="D57" s="5"/>
      <c r="E57" s="36"/>
      <c r="F57" s="36"/>
    </row>
    <row r="58" spans="1:20" ht="36">
      <c r="A58" s="250"/>
      <c r="B58" s="32" t="s">
        <v>232</v>
      </c>
      <c r="C58" s="5"/>
      <c r="D58" s="5"/>
      <c r="E58" s="36"/>
      <c r="F58" s="36"/>
    </row>
    <row r="59" spans="1:20">
      <c r="A59" s="250"/>
      <c r="B59" s="3" t="s">
        <v>233</v>
      </c>
      <c r="C59" s="5" t="s">
        <v>89</v>
      </c>
      <c r="D59" s="5">
        <v>1400</v>
      </c>
      <c r="E59" s="100"/>
      <c r="F59" s="36">
        <f t="shared" ref="F59:F70" si="1">(D59*E59)</f>
        <v>0</v>
      </c>
    </row>
    <row r="60" spans="1:20">
      <c r="A60" s="250"/>
      <c r="B60" s="3" t="s">
        <v>234</v>
      </c>
      <c r="C60" s="5" t="s">
        <v>89</v>
      </c>
      <c r="D60" s="5">
        <v>200</v>
      </c>
      <c r="E60" s="100"/>
      <c r="F60" s="36">
        <f t="shared" si="1"/>
        <v>0</v>
      </c>
    </row>
    <row r="61" spans="1:20">
      <c r="A61" s="250"/>
      <c r="B61" s="3" t="s">
        <v>235</v>
      </c>
      <c r="C61" s="5" t="s">
        <v>89</v>
      </c>
      <c r="D61" s="5">
        <v>100</v>
      </c>
      <c r="E61" s="100"/>
      <c r="F61" s="36">
        <f t="shared" si="1"/>
        <v>0</v>
      </c>
    </row>
    <row r="62" spans="1:20">
      <c r="A62" s="250"/>
      <c r="B62" s="3" t="s">
        <v>236</v>
      </c>
      <c r="C62" s="5" t="s">
        <v>89</v>
      </c>
      <c r="D62" s="5">
        <v>1900</v>
      </c>
      <c r="E62" s="100"/>
      <c r="F62" s="36">
        <f t="shared" si="1"/>
        <v>0</v>
      </c>
    </row>
    <row r="63" spans="1:20">
      <c r="A63" s="250"/>
      <c r="B63" s="3" t="s">
        <v>237</v>
      </c>
      <c r="C63" s="5" t="s">
        <v>89</v>
      </c>
      <c r="D63" s="5">
        <v>70</v>
      </c>
      <c r="E63" s="100"/>
      <c r="F63" s="36">
        <f t="shared" si="1"/>
        <v>0</v>
      </c>
    </row>
    <row r="64" spans="1:20">
      <c r="A64" s="250"/>
      <c r="B64" s="3" t="s">
        <v>238</v>
      </c>
      <c r="C64" s="5" t="s">
        <v>89</v>
      </c>
      <c r="D64" s="5">
        <v>20</v>
      </c>
      <c r="E64" s="100"/>
      <c r="F64" s="36">
        <f t="shared" si="1"/>
        <v>0</v>
      </c>
    </row>
    <row r="65" spans="1:6">
      <c r="A65" s="250"/>
      <c r="B65" s="3" t="s">
        <v>239</v>
      </c>
      <c r="C65" s="5" t="s">
        <v>89</v>
      </c>
      <c r="D65" s="5">
        <v>28</v>
      </c>
      <c r="E65" s="100"/>
      <c r="F65" s="36">
        <f t="shared" si="1"/>
        <v>0</v>
      </c>
    </row>
    <row r="66" spans="1:6">
      <c r="A66" s="250"/>
      <c r="B66" s="3" t="s">
        <v>240</v>
      </c>
      <c r="C66" s="5" t="s">
        <v>89</v>
      </c>
      <c r="D66" s="5">
        <v>12</v>
      </c>
      <c r="E66" s="100"/>
      <c r="F66" s="36">
        <f t="shared" si="1"/>
        <v>0</v>
      </c>
    </row>
    <row r="67" spans="1:6">
      <c r="A67" s="250"/>
      <c r="B67" s="3" t="s">
        <v>241</v>
      </c>
      <c r="C67" s="5" t="s">
        <v>89</v>
      </c>
      <c r="D67" s="5">
        <v>20</v>
      </c>
      <c r="E67" s="100"/>
      <c r="F67" s="36">
        <f t="shared" si="1"/>
        <v>0</v>
      </c>
    </row>
    <row r="68" spans="1:6">
      <c r="A68" s="250"/>
      <c r="B68" s="3" t="s">
        <v>242</v>
      </c>
      <c r="C68" s="5" t="s">
        <v>89</v>
      </c>
      <c r="D68" s="5">
        <v>45</v>
      </c>
      <c r="E68" s="100"/>
      <c r="F68" s="36">
        <f t="shared" si="1"/>
        <v>0</v>
      </c>
    </row>
    <row r="69" spans="1:6">
      <c r="A69" s="250"/>
      <c r="B69" s="3" t="s">
        <v>243</v>
      </c>
      <c r="C69" s="5" t="s">
        <v>89</v>
      </c>
      <c r="D69" s="5">
        <v>20</v>
      </c>
      <c r="E69" s="100"/>
      <c r="F69" s="36">
        <f t="shared" si="1"/>
        <v>0</v>
      </c>
    </row>
    <row r="70" spans="1:6">
      <c r="A70" s="250"/>
      <c r="B70" s="3" t="s">
        <v>244</v>
      </c>
      <c r="C70" s="5" t="s">
        <v>89</v>
      </c>
      <c r="D70" s="5">
        <v>20</v>
      </c>
      <c r="E70" s="100"/>
      <c r="F70" s="36">
        <f t="shared" si="1"/>
        <v>0</v>
      </c>
    </row>
    <row r="71" spans="1:6">
      <c r="A71" s="250"/>
      <c r="B71" s="17" t="s">
        <v>245</v>
      </c>
      <c r="C71" s="26" t="s">
        <v>89</v>
      </c>
      <c r="D71" s="26">
        <v>30</v>
      </c>
      <c r="E71" s="101"/>
      <c r="F71" s="6">
        <f>D71*E71</f>
        <v>0</v>
      </c>
    </row>
    <row r="72" spans="1:6">
      <c r="A72" s="250"/>
      <c r="B72" s="17" t="s">
        <v>246</v>
      </c>
      <c r="C72" s="26" t="s">
        <v>89</v>
      </c>
      <c r="D72" s="26">
        <v>30</v>
      </c>
      <c r="E72" s="101"/>
      <c r="F72" s="6">
        <f>D72*E72</f>
        <v>0</v>
      </c>
    </row>
    <row r="73" spans="1:6">
      <c r="A73" s="250"/>
      <c r="B73" s="17" t="s">
        <v>247</v>
      </c>
      <c r="C73" s="26" t="s">
        <v>89</v>
      </c>
      <c r="D73" s="26">
        <v>80</v>
      </c>
      <c r="E73" s="101"/>
      <c r="F73" s="6">
        <f>D73*E73</f>
        <v>0</v>
      </c>
    </row>
    <row r="74" spans="1:6">
      <c r="A74" s="83"/>
      <c r="B74" s="38"/>
      <c r="C74" s="5"/>
      <c r="D74" s="5"/>
      <c r="E74" s="36"/>
      <c r="F74" s="36"/>
    </row>
    <row r="75" spans="1:6">
      <c r="A75" s="250">
        <f>COUNT($A$55:A70)+1</f>
        <v>2</v>
      </c>
      <c r="B75" s="38" t="s">
        <v>248</v>
      </c>
      <c r="C75" s="5"/>
      <c r="D75" s="5"/>
      <c r="E75" s="36"/>
      <c r="F75" s="36"/>
    </row>
    <row r="76" spans="1:6" ht="36">
      <c r="A76" s="250"/>
      <c r="B76" s="35" t="s">
        <v>249</v>
      </c>
      <c r="C76" s="5"/>
      <c r="D76" s="5"/>
      <c r="E76" s="36"/>
      <c r="F76" s="36"/>
    </row>
    <row r="77" spans="1:6">
      <c r="A77" s="250"/>
      <c r="B77" s="3" t="s">
        <v>250</v>
      </c>
      <c r="C77" s="5" t="s">
        <v>89</v>
      </c>
      <c r="D77" s="5">
        <v>60</v>
      </c>
      <c r="E77" s="100"/>
      <c r="F77" s="36">
        <f t="shared" ref="F77:F80" si="2">(D77*E77)</f>
        <v>0</v>
      </c>
    </row>
    <row r="78" spans="1:6">
      <c r="A78" s="250"/>
      <c r="B78" s="3" t="s">
        <v>251</v>
      </c>
      <c r="C78" s="5" t="s">
        <v>89</v>
      </c>
      <c r="D78" s="5">
        <v>240</v>
      </c>
      <c r="E78" s="100"/>
      <c r="F78" s="36">
        <f t="shared" si="2"/>
        <v>0</v>
      </c>
    </row>
    <row r="79" spans="1:6">
      <c r="A79" s="250"/>
      <c r="B79" s="3" t="s">
        <v>252</v>
      </c>
      <c r="C79" s="5" t="s">
        <v>89</v>
      </c>
      <c r="D79" s="5">
        <v>50</v>
      </c>
      <c r="E79" s="100"/>
      <c r="F79" s="36">
        <f t="shared" si="2"/>
        <v>0</v>
      </c>
    </row>
    <row r="80" spans="1:6">
      <c r="A80" s="250"/>
      <c r="B80" s="3" t="s">
        <v>253</v>
      </c>
      <c r="C80" s="5" t="s">
        <v>89</v>
      </c>
      <c r="D80" s="5">
        <v>32</v>
      </c>
      <c r="E80" s="100"/>
      <c r="F80" s="36">
        <f t="shared" si="2"/>
        <v>0</v>
      </c>
    </row>
    <row r="81" spans="1:6">
      <c r="A81" s="83"/>
      <c r="B81" s="38"/>
      <c r="C81" s="5"/>
      <c r="D81" s="5"/>
      <c r="E81" s="36"/>
      <c r="F81" s="36"/>
    </row>
    <row r="82" spans="1:6" ht="51">
      <c r="A82" s="250">
        <f>COUNT($A$55:A81)+1</f>
        <v>3</v>
      </c>
      <c r="B82" s="4" t="s">
        <v>254</v>
      </c>
      <c r="E82" s="39"/>
      <c r="F82" s="39"/>
    </row>
    <row r="83" spans="1:6" ht="25.5">
      <c r="A83" s="250"/>
      <c r="B83" s="4" t="s">
        <v>255</v>
      </c>
      <c r="C83" s="5" t="s">
        <v>89</v>
      </c>
      <c r="D83" s="5">
        <v>15</v>
      </c>
      <c r="E83" s="100"/>
      <c r="F83" s="36">
        <f t="shared" ref="F83" si="3">(D83*E83)</f>
        <v>0</v>
      </c>
    </row>
    <row r="84" spans="1:6">
      <c r="A84" s="83"/>
      <c r="B84" s="38"/>
      <c r="C84" s="5"/>
      <c r="D84" s="5"/>
      <c r="E84" s="36"/>
      <c r="F84" s="36"/>
    </row>
    <row r="85" spans="1:6">
      <c r="A85" s="83">
        <f>COUNT($A$55:A84)+1</f>
        <v>4</v>
      </c>
      <c r="B85" s="17" t="s">
        <v>256</v>
      </c>
      <c r="C85" s="5" t="s">
        <v>221</v>
      </c>
      <c r="D85" s="5">
        <v>30</v>
      </c>
      <c r="E85" s="100"/>
      <c r="F85" s="36">
        <f t="shared" ref="F85" si="4">(D85*E85)</f>
        <v>0</v>
      </c>
    </row>
    <row r="86" spans="1:6">
      <c r="A86" s="83"/>
      <c r="B86" s="38"/>
      <c r="C86" s="5"/>
      <c r="D86" s="5"/>
      <c r="E86" s="36"/>
      <c r="F86" s="36"/>
    </row>
    <row r="87" spans="1:6">
      <c r="A87" s="250">
        <f>COUNT($A$55:A85)+1</f>
        <v>5</v>
      </c>
      <c r="B87" s="38" t="s">
        <v>257</v>
      </c>
      <c r="C87" s="5"/>
      <c r="D87" s="5"/>
    </row>
    <row r="88" spans="1:6">
      <c r="A88" s="250"/>
      <c r="B88" s="32" t="s">
        <v>258</v>
      </c>
      <c r="C88" s="5"/>
      <c r="D88" s="5"/>
    </row>
    <row r="89" spans="1:6">
      <c r="A89" s="250"/>
      <c r="B89" s="38" t="s">
        <v>454</v>
      </c>
      <c r="C89" s="5" t="s">
        <v>89</v>
      </c>
      <c r="D89" s="5">
        <v>400</v>
      </c>
      <c r="E89" s="100"/>
      <c r="F89" s="36">
        <f>(D89*E89)</f>
        <v>0</v>
      </c>
    </row>
    <row r="90" spans="1:6">
      <c r="A90" s="250"/>
      <c r="B90" s="38" t="s">
        <v>259</v>
      </c>
      <c r="C90" s="5" t="s">
        <v>89</v>
      </c>
      <c r="D90" s="5">
        <v>450</v>
      </c>
      <c r="E90" s="100"/>
      <c r="F90" s="36">
        <f>(D90*E90)</f>
        <v>0</v>
      </c>
    </row>
    <row r="91" spans="1:6">
      <c r="A91" s="250"/>
      <c r="B91" s="38" t="s">
        <v>260</v>
      </c>
      <c r="C91" s="5" t="s">
        <v>89</v>
      </c>
      <c r="D91" s="5">
        <v>30</v>
      </c>
      <c r="E91" s="100"/>
      <c r="F91" s="36">
        <f>(D91*E91)</f>
        <v>0</v>
      </c>
    </row>
    <row r="92" spans="1:6">
      <c r="A92" s="250"/>
      <c r="B92" s="38" t="s">
        <v>261</v>
      </c>
      <c r="C92" s="5" t="s">
        <v>89</v>
      </c>
      <c r="D92" s="5">
        <v>120</v>
      </c>
      <c r="E92" s="100"/>
      <c r="F92" s="36">
        <f>(D92*E92)</f>
        <v>0</v>
      </c>
    </row>
    <row r="93" spans="1:6">
      <c r="A93" s="250"/>
      <c r="B93" s="38" t="s">
        <v>262</v>
      </c>
      <c r="C93" s="5" t="s">
        <v>89</v>
      </c>
      <c r="D93" s="5">
        <v>90</v>
      </c>
      <c r="E93" s="100"/>
      <c r="F93" s="36">
        <f>(D93*E93)</f>
        <v>0</v>
      </c>
    </row>
    <row r="94" spans="1:6" ht="48">
      <c r="A94" s="250"/>
      <c r="B94" s="35" t="s">
        <v>263</v>
      </c>
      <c r="C94" s="5"/>
      <c r="D94" s="5"/>
      <c r="E94" s="36"/>
      <c r="F94" s="36"/>
    </row>
    <row r="95" spans="1:6">
      <c r="A95" s="83"/>
      <c r="B95" s="38"/>
      <c r="C95" s="5"/>
      <c r="D95" s="5"/>
      <c r="E95" s="36"/>
      <c r="F95" s="36"/>
    </row>
    <row r="96" spans="1:6" ht="25.5">
      <c r="A96" s="250">
        <f>COUNT($A$55:A94)+1</f>
        <v>6</v>
      </c>
      <c r="B96" s="38" t="s">
        <v>264</v>
      </c>
      <c r="C96" s="5"/>
      <c r="D96" s="5"/>
      <c r="E96" s="36"/>
      <c r="F96" s="36"/>
    </row>
    <row r="97" spans="1:6">
      <c r="A97" s="250"/>
      <c r="B97" s="38" t="s">
        <v>265</v>
      </c>
      <c r="C97" s="5" t="s">
        <v>89</v>
      </c>
      <c r="D97" s="5">
        <v>72</v>
      </c>
      <c r="E97" s="100"/>
      <c r="F97" s="36">
        <f t="shared" ref="F97:F98" si="5">(D97*E97)</f>
        <v>0</v>
      </c>
    </row>
    <row r="98" spans="1:6">
      <c r="A98" s="250"/>
      <c r="B98" s="38" t="s">
        <v>266</v>
      </c>
      <c r="C98" s="5" t="s">
        <v>89</v>
      </c>
      <c r="D98" s="5">
        <v>30</v>
      </c>
      <c r="E98" s="100"/>
      <c r="F98" s="36">
        <f t="shared" si="5"/>
        <v>0</v>
      </c>
    </row>
    <row r="99" spans="1:6">
      <c r="A99" s="83"/>
      <c r="B99" s="38"/>
      <c r="C99" s="5"/>
      <c r="D99" s="5"/>
      <c r="E99" s="36"/>
      <c r="F99" s="36"/>
    </row>
    <row r="100" spans="1:6" ht="38.25">
      <c r="A100" s="83">
        <f>COUNT($A$55:A99)+1</f>
        <v>7</v>
      </c>
      <c r="B100" s="38" t="s">
        <v>269</v>
      </c>
      <c r="C100" s="5"/>
      <c r="D100" s="5"/>
      <c r="E100" s="36"/>
      <c r="F100" s="36"/>
    </row>
    <row r="101" spans="1:6">
      <c r="A101" s="83"/>
      <c r="B101" s="38" t="s">
        <v>270</v>
      </c>
      <c r="C101" s="5" t="s">
        <v>221</v>
      </c>
      <c r="D101" s="5">
        <v>55</v>
      </c>
      <c r="E101" s="100"/>
      <c r="F101" s="36">
        <f>D101*E101</f>
        <v>0</v>
      </c>
    </row>
    <row r="102" spans="1:6">
      <c r="A102" s="83"/>
      <c r="B102" s="38" t="s">
        <v>271</v>
      </c>
      <c r="C102" s="5" t="s">
        <v>221</v>
      </c>
      <c r="D102" s="5">
        <v>2</v>
      </c>
      <c r="E102" s="100"/>
      <c r="F102" s="36">
        <f>D102*E102</f>
        <v>0</v>
      </c>
    </row>
    <row r="103" spans="1:6">
      <c r="A103" s="85"/>
      <c r="B103" s="3"/>
      <c r="C103" s="41"/>
      <c r="D103" s="41"/>
      <c r="E103" s="48"/>
      <c r="F103" s="48"/>
    </row>
    <row r="104" spans="1:6">
      <c r="A104" s="250">
        <f>COUNT($A$55:A103)+1</f>
        <v>8</v>
      </c>
      <c r="B104" s="38" t="s">
        <v>272</v>
      </c>
      <c r="C104" s="5"/>
      <c r="D104" s="5"/>
      <c r="E104" s="36"/>
      <c r="F104" s="36"/>
    </row>
    <row r="105" spans="1:6">
      <c r="A105" s="250"/>
      <c r="B105" s="32" t="s">
        <v>273</v>
      </c>
      <c r="C105" s="5"/>
      <c r="D105" s="5"/>
      <c r="E105" s="36"/>
      <c r="F105" s="36"/>
    </row>
    <row r="106" spans="1:6">
      <c r="A106" s="250"/>
      <c r="B106" s="38" t="s">
        <v>274</v>
      </c>
      <c r="C106" s="5" t="s">
        <v>221</v>
      </c>
      <c r="D106" s="5">
        <v>1</v>
      </c>
      <c r="E106" s="100"/>
      <c r="F106" s="36">
        <f>D106*E106</f>
        <v>0</v>
      </c>
    </row>
    <row r="107" spans="1:6">
      <c r="A107" s="250"/>
      <c r="B107" s="38" t="s">
        <v>275</v>
      </c>
      <c r="C107" s="5" t="s">
        <v>221</v>
      </c>
      <c r="D107" s="5">
        <v>6</v>
      </c>
      <c r="E107" s="100"/>
      <c r="F107" s="36">
        <f>D107*E107</f>
        <v>0</v>
      </c>
    </row>
    <row r="108" spans="1:6">
      <c r="A108" s="83"/>
      <c r="B108" s="38"/>
      <c r="C108" s="5"/>
      <c r="D108" s="5"/>
      <c r="E108" s="36"/>
      <c r="F108" s="36"/>
    </row>
    <row r="109" spans="1:6">
      <c r="A109" s="250">
        <f>COUNT($A$55:A108)+1</f>
        <v>9</v>
      </c>
      <c r="B109" s="40" t="s">
        <v>276</v>
      </c>
      <c r="C109" s="5"/>
      <c r="D109" s="5"/>
      <c r="E109" s="36"/>
      <c r="F109" s="36"/>
    </row>
    <row r="110" spans="1:6">
      <c r="A110" s="250"/>
      <c r="B110" s="38" t="s">
        <v>277</v>
      </c>
      <c r="C110" s="5" t="s">
        <v>221</v>
      </c>
      <c r="D110" s="5">
        <v>8</v>
      </c>
      <c r="E110" s="100"/>
      <c r="F110" s="36">
        <f>(D110*E110)</f>
        <v>0</v>
      </c>
    </row>
    <row r="111" spans="1:6">
      <c r="A111" s="250"/>
      <c r="B111" s="38" t="s">
        <v>278</v>
      </c>
      <c r="C111" s="5" t="s">
        <v>221</v>
      </c>
      <c r="D111" s="5">
        <v>24</v>
      </c>
      <c r="E111" s="100"/>
      <c r="F111" s="36">
        <f>(D111*E111)</f>
        <v>0</v>
      </c>
    </row>
    <row r="112" spans="1:6">
      <c r="A112" s="250"/>
      <c r="B112" s="37" t="s">
        <v>279</v>
      </c>
      <c r="C112" s="5"/>
      <c r="D112" s="5"/>
      <c r="E112" s="36"/>
      <c r="F112" s="36"/>
    </row>
    <row r="113" spans="1:6">
      <c r="A113" s="83"/>
      <c r="B113" s="38"/>
      <c r="C113" s="5"/>
      <c r="D113" s="5"/>
      <c r="E113" s="36"/>
      <c r="F113" s="36"/>
    </row>
    <row r="114" spans="1:6">
      <c r="A114" s="250">
        <f>COUNT($A$55:A113)+1</f>
        <v>10</v>
      </c>
      <c r="B114" s="38" t="s">
        <v>280</v>
      </c>
      <c r="C114" s="5"/>
      <c r="D114" s="5"/>
      <c r="E114" s="36"/>
      <c r="F114" s="36"/>
    </row>
    <row r="115" spans="1:6">
      <c r="A115" s="250"/>
      <c r="B115" s="38" t="s">
        <v>281</v>
      </c>
      <c r="C115" s="5" t="s">
        <v>221</v>
      </c>
      <c r="D115" s="5">
        <v>2</v>
      </c>
      <c r="E115" s="100"/>
      <c r="F115" s="36">
        <f>(D115*E115)</f>
        <v>0</v>
      </c>
    </row>
    <row r="116" spans="1:6">
      <c r="A116" s="250"/>
      <c r="B116" s="38" t="s">
        <v>282</v>
      </c>
      <c r="C116" s="5" t="s">
        <v>221</v>
      </c>
      <c r="D116" s="5">
        <v>2</v>
      </c>
      <c r="E116" s="100"/>
      <c r="F116" s="36">
        <f>(D116*E116)</f>
        <v>0</v>
      </c>
    </row>
    <row r="117" spans="1:6">
      <c r="A117" s="83"/>
      <c r="B117" s="49"/>
      <c r="C117" s="5"/>
      <c r="D117" s="5"/>
      <c r="E117" s="36"/>
      <c r="F117" s="36"/>
    </row>
    <row r="118" spans="1:6">
      <c r="A118" s="250">
        <f>COUNT($A$55:A117)+1</f>
        <v>11</v>
      </c>
      <c r="B118" s="38" t="s">
        <v>283</v>
      </c>
      <c r="C118" s="5"/>
      <c r="D118" s="5"/>
      <c r="E118" s="36"/>
      <c r="F118" s="36"/>
    </row>
    <row r="119" spans="1:6">
      <c r="A119" s="250"/>
      <c r="B119" s="38" t="s">
        <v>284</v>
      </c>
      <c r="C119" s="5" t="s">
        <v>221</v>
      </c>
      <c r="D119" s="5">
        <v>18</v>
      </c>
      <c r="E119" s="100"/>
      <c r="F119" s="36">
        <f>(D119*E119)</f>
        <v>0</v>
      </c>
    </row>
    <row r="120" spans="1:6">
      <c r="A120" s="86"/>
      <c r="B120" s="38"/>
      <c r="C120" s="5"/>
      <c r="D120" s="5"/>
      <c r="E120" s="36"/>
      <c r="F120" s="36"/>
    </row>
    <row r="121" spans="1:6" ht="38.25">
      <c r="A121" s="250">
        <f>COUNT($A$55:A120)+1</f>
        <v>12</v>
      </c>
      <c r="B121" s="49" t="s">
        <v>285</v>
      </c>
      <c r="C121" s="5"/>
      <c r="D121" s="5"/>
      <c r="E121" s="36"/>
      <c r="F121" s="36"/>
    </row>
    <row r="122" spans="1:6">
      <c r="A122" s="250"/>
      <c r="B122" s="38" t="s">
        <v>286</v>
      </c>
      <c r="C122" s="5" t="s">
        <v>221</v>
      </c>
      <c r="D122" s="5">
        <v>45</v>
      </c>
      <c r="E122" s="100"/>
      <c r="F122" s="36">
        <f>(D122*E122)</f>
        <v>0</v>
      </c>
    </row>
    <row r="123" spans="1:6">
      <c r="A123" s="250"/>
      <c r="B123" s="38" t="s">
        <v>287</v>
      </c>
      <c r="C123" s="5" t="s">
        <v>221</v>
      </c>
      <c r="D123" s="5">
        <v>2</v>
      </c>
      <c r="E123" s="100"/>
      <c r="F123" s="36">
        <f>(D123*E123)</f>
        <v>0</v>
      </c>
    </row>
    <row r="124" spans="1:6">
      <c r="A124" s="250"/>
      <c r="B124" s="38" t="s">
        <v>288</v>
      </c>
      <c r="C124" s="5" t="s">
        <v>221</v>
      </c>
      <c r="D124" s="5">
        <v>3</v>
      </c>
      <c r="E124" s="100"/>
      <c r="F124" s="36">
        <f>(D124*E124)</f>
        <v>0</v>
      </c>
    </row>
    <row r="125" spans="1:6">
      <c r="A125" s="250"/>
      <c r="B125" s="38" t="s">
        <v>289</v>
      </c>
      <c r="C125" s="5" t="s">
        <v>221</v>
      </c>
      <c r="D125" s="5">
        <v>3</v>
      </c>
      <c r="E125" s="100"/>
      <c r="F125" s="36">
        <f>(D125*E125)</f>
        <v>0</v>
      </c>
    </row>
    <row r="126" spans="1:6">
      <c r="A126" s="83"/>
      <c r="B126" s="49"/>
      <c r="C126" s="5"/>
      <c r="D126" s="5"/>
      <c r="E126" s="36"/>
      <c r="F126" s="36"/>
    </row>
    <row r="127" spans="1:6" ht="38.25">
      <c r="A127" s="83">
        <f>COUNT($A$55:A123)+1</f>
        <v>13</v>
      </c>
      <c r="B127" s="38" t="s">
        <v>290</v>
      </c>
      <c r="C127" s="5" t="s">
        <v>89</v>
      </c>
      <c r="D127" s="5">
        <v>30</v>
      </c>
      <c r="E127" s="100"/>
      <c r="F127" s="36">
        <f>(D127*E127)</f>
        <v>0</v>
      </c>
    </row>
    <row r="128" spans="1:6">
      <c r="A128" s="83"/>
      <c r="B128" s="38"/>
      <c r="C128" s="5"/>
      <c r="D128" s="5"/>
      <c r="E128" s="36"/>
      <c r="F128" s="36"/>
    </row>
    <row r="129" spans="1:6">
      <c r="A129" s="250">
        <f>COUNT($A$55:A127)+1</f>
        <v>14</v>
      </c>
      <c r="B129" s="38" t="s">
        <v>291</v>
      </c>
      <c r="C129" s="5"/>
      <c r="D129" s="5"/>
      <c r="E129" s="36"/>
      <c r="F129" s="36"/>
    </row>
    <row r="130" spans="1:6">
      <c r="A130" s="250"/>
      <c r="B130" s="38" t="s">
        <v>292</v>
      </c>
      <c r="C130" s="5" t="s">
        <v>221</v>
      </c>
      <c r="D130" s="5">
        <v>100</v>
      </c>
      <c r="E130" s="100"/>
      <c r="F130" s="36">
        <f>(D130*E130)</f>
        <v>0</v>
      </c>
    </row>
    <row r="131" spans="1:6">
      <c r="A131" s="83"/>
      <c r="B131" s="38"/>
      <c r="C131" s="41"/>
      <c r="D131" s="41"/>
      <c r="E131" s="42"/>
      <c r="F131" s="42"/>
    </row>
    <row r="132" spans="1:6">
      <c r="A132" s="83">
        <f>COUNT($A$55:A130)+1</f>
        <v>15</v>
      </c>
      <c r="B132" s="38" t="s">
        <v>293</v>
      </c>
      <c r="C132" s="5" t="s">
        <v>221</v>
      </c>
      <c r="D132" s="5">
        <v>30</v>
      </c>
      <c r="E132" s="100"/>
      <c r="F132" s="36">
        <f>D132*E132</f>
        <v>0</v>
      </c>
    </row>
    <row r="133" spans="1:6">
      <c r="A133" s="83"/>
      <c r="B133" s="38"/>
      <c r="C133" s="5"/>
      <c r="D133" s="5"/>
      <c r="E133" s="36"/>
      <c r="F133" s="36"/>
    </row>
    <row r="134" spans="1:6" ht="36.75">
      <c r="A134" s="83">
        <f>COUNT($A$55:A133)+1</f>
        <v>16</v>
      </c>
      <c r="B134" s="38" t="s">
        <v>455</v>
      </c>
      <c r="C134" s="5" t="s">
        <v>221</v>
      </c>
      <c r="D134" s="5">
        <v>30</v>
      </c>
      <c r="E134" s="100"/>
      <c r="F134" s="36">
        <f>(D134*E134)</f>
        <v>0</v>
      </c>
    </row>
    <row r="135" spans="1:6">
      <c r="A135" s="83"/>
      <c r="B135" s="38"/>
      <c r="C135" s="5"/>
      <c r="D135" s="5"/>
      <c r="E135" s="36"/>
      <c r="F135" s="36"/>
    </row>
    <row r="136" spans="1:6">
      <c r="A136" s="83">
        <f>COUNT($A$55:A135)+1</f>
        <v>17</v>
      </c>
      <c r="B136" s="38" t="s">
        <v>294</v>
      </c>
      <c r="C136" s="5" t="s">
        <v>221</v>
      </c>
      <c r="D136" s="5">
        <v>10</v>
      </c>
      <c r="E136" s="100"/>
      <c r="F136" s="36">
        <f>(D136*E136)</f>
        <v>0</v>
      </c>
    </row>
    <row r="137" spans="1:6">
      <c r="A137" s="83"/>
      <c r="B137" s="38"/>
      <c r="C137" s="5"/>
      <c r="D137" s="5"/>
      <c r="E137" s="36"/>
      <c r="F137" s="36"/>
    </row>
    <row r="138" spans="1:6">
      <c r="A138" s="83">
        <f>COUNT($A$55:A137)+1</f>
        <v>18</v>
      </c>
      <c r="B138" s="38" t="s">
        <v>295</v>
      </c>
      <c r="C138" s="5" t="s">
        <v>221</v>
      </c>
      <c r="D138" s="5">
        <v>5</v>
      </c>
      <c r="E138" s="100"/>
      <c r="F138" s="36">
        <f>(D138*E138)</f>
        <v>0</v>
      </c>
    </row>
    <row r="139" spans="1:6">
      <c r="A139" s="83"/>
      <c r="B139" s="38"/>
      <c r="C139" s="5"/>
      <c r="D139" s="5"/>
      <c r="E139" s="36"/>
      <c r="F139" s="36"/>
    </row>
    <row r="140" spans="1:6">
      <c r="A140" s="83">
        <f>COUNT($A$55:A139)+1</f>
        <v>19</v>
      </c>
      <c r="B140" s="38" t="s">
        <v>296</v>
      </c>
      <c r="C140" s="5" t="s">
        <v>221</v>
      </c>
      <c r="D140" s="5">
        <v>5</v>
      </c>
      <c r="E140" s="100"/>
      <c r="F140" s="36">
        <f>(D140*E140)</f>
        <v>0</v>
      </c>
    </row>
    <row r="141" spans="1:6">
      <c r="A141" s="83"/>
      <c r="B141" s="38"/>
      <c r="C141" s="5"/>
      <c r="D141" s="5"/>
      <c r="E141" s="36"/>
      <c r="F141" s="36"/>
    </row>
    <row r="142" spans="1:6" ht="25.5">
      <c r="A142" s="83">
        <f>COUNT($A$55:A141)+1</f>
        <v>20</v>
      </c>
      <c r="B142" s="38" t="s">
        <v>297</v>
      </c>
      <c r="C142" s="5" t="s">
        <v>221</v>
      </c>
      <c r="D142" s="5">
        <v>80</v>
      </c>
      <c r="E142" s="100"/>
      <c r="F142" s="36">
        <f>(D142*E142)</f>
        <v>0</v>
      </c>
    </row>
    <row r="143" spans="1:6">
      <c r="A143" s="83"/>
      <c r="B143" s="38"/>
      <c r="C143" s="5"/>
      <c r="D143" s="5"/>
      <c r="E143" s="36"/>
      <c r="F143" s="36"/>
    </row>
    <row r="144" spans="1:6">
      <c r="A144" s="83">
        <f>COUNT($A$55:A143)+1</f>
        <v>21</v>
      </c>
      <c r="B144" s="38" t="s">
        <v>298</v>
      </c>
      <c r="C144" s="5"/>
      <c r="D144" s="5"/>
      <c r="E144" s="36"/>
      <c r="F144" s="36"/>
    </row>
    <row r="145" spans="1:20">
      <c r="A145" s="83"/>
      <c r="B145" s="92" t="s">
        <v>299</v>
      </c>
      <c r="C145" s="5" t="s">
        <v>221</v>
      </c>
      <c r="D145" s="5">
        <v>1</v>
      </c>
      <c r="E145" s="100"/>
      <c r="F145" s="36">
        <f t="shared" ref="F145:F149" si="6">(D145*E145)</f>
        <v>0</v>
      </c>
    </row>
    <row r="146" spans="1:20">
      <c r="A146" s="83"/>
      <c r="B146" s="92" t="s">
        <v>300</v>
      </c>
      <c r="C146" s="5" t="s">
        <v>221</v>
      </c>
      <c r="D146" s="5">
        <v>2</v>
      </c>
      <c r="E146" s="100"/>
      <c r="F146" s="36">
        <f t="shared" si="6"/>
        <v>0</v>
      </c>
    </row>
    <row r="147" spans="1:20">
      <c r="A147" s="83"/>
      <c r="B147" s="92" t="s">
        <v>301</v>
      </c>
      <c r="C147" s="5" t="s">
        <v>221</v>
      </c>
      <c r="D147" s="5">
        <v>2</v>
      </c>
      <c r="E147" s="100"/>
      <c r="F147" s="36">
        <f t="shared" si="6"/>
        <v>0</v>
      </c>
    </row>
    <row r="148" spans="1:20">
      <c r="A148" s="83"/>
      <c r="B148" s="92" t="s">
        <v>302</v>
      </c>
      <c r="C148" s="5" t="s">
        <v>221</v>
      </c>
      <c r="D148" s="5">
        <v>3</v>
      </c>
      <c r="E148" s="100"/>
      <c r="F148" s="36">
        <f t="shared" si="6"/>
        <v>0</v>
      </c>
    </row>
    <row r="149" spans="1:20">
      <c r="A149" s="83"/>
      <c r="B149" s="92" t="s">
        <v>303</v>
      </c>
      <c r="C149" s="5" t="s">
        <v>221</v>
      </c>
      <c r="D149" s="5">
        <v>3</v>
      </c>
      <c r="E149" s="100"/>
      <c r="F149" s="36">
        <f t="shared" si="6"/>
        <v>0</v>
      </c>
    </row>
    <row r="150" spans="1:20">
      <c r="A150" s="83"/>
      <c r="B150" s="50"/>
      <c r="C150" s="51"/>
      <c r="D150" s="52"/>
      <c r="E150" s="221"/>
      <c r="F150" s="6"/>
    </row>
    <row r="151" spans="1:20" ht="50.25">
      <c r="A151" s="83">
        <f>COUNT($A$55:A149)+1</f>
        <v>22</v>
      </c>
      <c r="B151" s="38" t="s">
        <v>470</v>
      </c>
      <c r="C151" s="5" t="s">
        <v>221</v>
      </c>
      <c r="D151" s="5">
        <v>6</v>
      </c>
      <c r="E151" s="100"/>
      <c r="F151" s="36">
        <f>(D151*E151)</f>
        <v>0</v>
      </c>
    </row>
    <row r="152" spans="1:20">
      <c r="A152" s="83"/>
      <c r="B152" s="38"/>
      <c r="C152" s="5"/>
      <c r="D152" s="5"/>
      <c r="E152" s="36"/>
      <c r="F152" s="36"/>
    </row>
    <row r="153" spans="1:20">
      <c r="A153" s="83">
        <f>COUNT($A$55:A152)+1</f>
        <v>23</v>
      </c>
      <c r="B153" s="38" t="s">
        <v>304</v>
      </c>
      <c r="C153" s="5" t="s">
        <v>229</v>
      </c>
      <c r="D153" s="5">
        <v>1</v>
      </c>
      <c r="E153" s="100"/>
      <c r="F153" s="36">
        <f>(D153*E153)</f>
        <v>0</v>
      </c>
    </row>
    <row r="154" spans="1:20">
      <c r="A154" s="83"/>
      <c r="B154" s="38"/>
      <c r="C154" s="5"/>
      <c r="D154" s="5"/>
      <c r="E154" s="36"/>
      <c r="F154" s="36"/>
    </row>
    <row r="155" spans="1:20">
      <c r="A155" s="83">
        <f>COUNT($A$55:A154)+1</f>
        <v>24</v>
      </c>
      <c r="B155" s="38" t="s">
        <v>305</v>
      </c>
      <c r="C155" s="5" t="s">
        <v>306</v>
      </c>
      <c r="D155" s="5">
        <v>8</v>
      </c>
      <c r="E155" s="100"/>
      <c r="F155" s="36">
        <f>(D155*E155)</f>
        <v>0</v>
      </c>
    </row>
    <row r="156" spans="1:20">
      <c r="A156" s="83"/>
      <c r="B156" s="38"/>
      <c r="C156" s="5"/>
      <c r="D156" s="5"/>
      <c r="E156" s="36"/>
      <c r="F156" s="36"/>
    </row>
    <row r="157" spans="1:20" s="14" customFormat="1">
      <c r="A157" s="76"/>
      <c r="B157" s="237" t="str">
        <f>B54 &amp;" - SKUPAJ:"</f>
        <v>INŠTALACIJSKI MATERIAL - SKUPAJ:</v>
      </c>
      <c r="C157" s="243"/>
      <c r="D157" s="243"/>
      <c r="E157" s="244"/>
      <c r="F157" s="13">
        <f>SUM(F55:F156)</f>
        <v>0</v>
      </c>
      <c r="G157" s="9"/>
      <c r="H157" s="13"/>
      <c r="I157" s="9"/>
      <c r="J157" s="9"/>
      <c r="K157" s="9"/>
      <c r="L157" s="9"/>
      <c r="M157" s="9"/>
      <c r="N157" s="9"/>
      <c r="O157" s="9"/>
      <c r="P157" s="9"/>
      <c r="Q157" s="9"/>
      <c r="R157" s="9"/>
      <c r="S157" s="9"/>
      <c r="T157" s="9"/>
    </row>
    <row r="158" spans="1:20">
      <c r="A158" s="86"/>
      <c r="B158" s="44"/>
      <c r="C158" s="5"/>
      <c r="D158" s="5"/>
      <c r="E158" s="36"/>
      <c r="F158" s="45"/>
    </row>
    <row r="159" spans="1:20">
      <c r="A159" s="86"/>
      <c r="B159" s="44"/>
      <c r="C159" s="5"/>
      <c r="D159" s="5"/>
      <c r="E159" s="36"/>
      <c r="F159" s="45"/>
    </row>
    <row r="160" spans="1:20" s="9" customFormat="1">
      <c r="A160" s="74" t="s">
        <v>423</v>
      </c>
      <c r="B160" s="236" t="s">
        <v>307</v>
      </c>
      <c r="C160" s="236"/>
      <c r="D160" s="236"/>
      <c r="E160" s="236"/>
      <c r="F160" s="236"/>
      <c r="H160" s="1"/>
    </row>
    <row r="161" spans="1:6">
      <c r="A161" s="82"/>
      <c r="C161" s="5"/>
      <c r="D161" s="5"/>
      <c r="E161" s="53"/>
      <c r="F161" s="53"/>
    </row>
    <row r="162" spans="1:6" ht="38.25">
      <c r="A162" s="251" t="s">
        <v>424</v>
      </c>
      <c r="B162" s="38" t="s">
        <v>308</v>
      </c>
      <c r="C162" s="5"/>
      <c r="D162" s="5"/>
      <c r="E162" s="36"/>
      <c r="F162" s="36"/>
    </row>
    <row r="163" spans="1:6">
      <c r="A163" s="251"/>
      <c r="B163" s="57" t="s">
        <v>309</v>
      </c>
      <c r="C163" s="5"/>
      <c r="D163" s="5"/>
      <c r="E163" s="36"/>
      <c r="F163" s="36"/>
    </row>
    <row r="164" spans="1:6" ht="25.5">
      <c r="A164" s="251"/>
      <c r="B164" s="57" t="s">
        <v>310</v>
      </c>
      <c r="C164" s="5"/>
      <c r="D164" s="5"/>
      <c r="E164" s="36"/>
      <c r="F164" s="36"/>
    </row>
    <row r="165" spans="1:6" ht="51">
      <c r="A165" s="251"/>
      <c r="B165" s="57" t="s">
        <v>311</v>
      </c>
      <c r="C165" s="5"/>
      <c r="D165" s="5"/>
      <c r="E165" s="36"/>
      <c r="F165" s="36"/>
    </row>
    <row r="166" spans="1:6" ht="51">
      <c r="A166" s="251"/>
      <c r="B166" s="57" t="s">
        <v>439</v>
      </c>
      <c r="C166" s="5"/>
      <c r="D166" s="5"/>
      <c r="E166" s="36"/>
      <c r="F166" s="36"/>
    </row>
    <row r="167" spans="1:6">
      <c r="A167" s="251"/>
      <c r="B167" s="93" t="s">
        <v>312</v>
      </c>
      <c r="C167" s="5"/>
      <c r="D167" s="5"/>
      <c r="E167" s="36"/>
      <c r="F167" s="36"/>
    </row>
    <row r="168" spans="1:6">
      <c r="A168" s="251"/>
      <c r="B168" s="93" t="s">
        <v>313</v>
      </c>
      <c r="C168" s="5"/>
      <c r="D168" s="5"/>
      <c r="E168" s="36"/>
      <c r="F168" s="36"/>
    </row>
    <row r="169" spans="1:6">
      <c r="A169" s="251"/>
      <c r="B169" s="93" t="s">
        <v>314</v>
      </c>
      <c r="C169" s="5"/>
      <c r="D169" s="5"/>
      <c r="E169" s="36"/>
      <c r="F169" s="36"/>
    </row>
    <row r="170" spans="1:6">
      <c r="A170" s="251"/>
      <c r="B170" s="93" t="s">
        <v>315</v>
      </c>
      <c r="C170" s="5"/>
      <c r="D170" s="5"/>
      <c r="E170" s="36"/>
      <c r="F170" s="36"/>
    </row>
    <row r="171" spans="1:6" ht="38.25">
      <c r="A171" s="251"/>
      <c r="B171" s="57" t="s">
        <v>316</v>
      </c>
      <c r="C171" s="5"/>
      <c r="D171" s="5"/>
      <c r="E171" s="36"/>
      <c r="F171" s="36"/>
    </row>
    <row r="172" spans="1:6" ht="51">
      <c r="A172" s="251"/>
      <c r="B172" s="57" t="s">
        <v>317</v>
      </c>
      <c r="C172" s="5"/>
      <c r="D172" s="5"/>
      <c r="E172" s="36"/>
      <c r="F172" s="36"/>
    </row>
    <row r="173" spans="1:6" ht="38.25">
      <c r="A173" s="251"/>
      <c r="B173" s="57" t="s">
        <v>440</v>
      </c>
      <c r="C173" s="5"/>
      <c r="D173" s="5"/>
      <c r="E173" s="36"/>
      <c r="F173" s="36"/>
    </row>
    <row r="174" spans="1:6">
      <c r="A174" s="251"/>
      <c r="B174" s="57" t="s">
        <v>318</v>
      </c>
      <c r="C174" s="5"/>
      <c r="D174" s="5"/>
      <c r="E174" s="36"/>
      <c r="F174" s="36"/>
    </row>
    <row r="175" spans="1:6">
      <c r="A175" s="251"/>
      <c r="B175" s="57" t="s">
        <v>319</v>
      </c>
      <c r="C175" s="5"/>
      <c r="D175" s="5"/>
      <c r="E175" s="36"/>
      <c r="F175" s="36"/>
    </row>
    <row r="176" spans="1:6">
      <c r="A176" s="251"/>
      <c r="B176" s="57" t="s">
        <v>320</v>
      </c>
      <c r="C176" s="5"/>
      <c r="D176" s="5"/>
      <c r="E176" s="36"/>
      <c r="F176" s="36"/>
    </row>
    <row r="177" spans="1:6">
      <c r="A177" s="251"/>
      <c r="B177" s="57" t="s">
        <v>321</v>
      </c>
      <c r="C177" s="5"/>
      <c r="D177" s="5"/>
      <c r="E177" s="36"/>
      <c r="F177" s="36"/>
    </row>
    <row r="178" spans="1:6">
      <c r="A178" s="251"/>
      <c r="B178" s="57" t="s">
        <v>322</v>
      </c>
      <c r="C178" s="5"/>
      <c r="D178" s="5"/>
      <c r="E178" s="36"/>
      <c r="F178" s="36"/>
    </row>
    <row r="179" spans="1:6">
      <c r="A179" s="251"/>
      <c r="B179" s="57" t="s">
        <v>323</v>
      </c>
      <c r="C179" s="5"/>
      <c r="D179" s="5"/>
      <c r="E179" s="36"/>
      <c r="F179" s="36"/>
    </row>
    <row r="180" spans="1:6">
      <c r="A180" s="251"/>
      <c r="B180" s="57" t="s">
        <v>324</v>
      </c>
      <c r="C180" s="5"/>
      <c r="D180" s="5"/>
      <c r="E180" s="36"/>
      <c r="F180" s="36"/>
    </row>
    <row r="181" spans="1:6">
      <c r="A181" s="251"/>
      <c r="B181" s="57" t="s">
        <v>325</v>
      </c>
      <c r="C181" s="5"/>
      <c r="D181" s="5"/>
      <c r="E181" s="36"/>
      <c r="F181" s="36"/>
    </row>
    <row r="182" spans="1:6">
      <c r="A182" s="251"/>
      <c r="B182" s="57" t="s">
        <v>326</v>
      </c>
      <c r="C182" s="5"/>
      <c r="D182" s="5"/>
      <c r="E182" s="36"/>
      <c r="F182" s="36"/>
    </row>
    <row r="183" spans="1:6">
      <c r="A183" s="251"/>
      <c r="B183" s="57" t="s">
        <v>327</v>
      </c>
      <c r="C183" s="5"/>
      <c r="D183" s="5"/>
      <c r="E183" s="36"/>
      <c r="F183" s="36"/>
    </row>
    <row r="184" spans="1:6">
      <c r="A184" s="251"/>
      <c r="B184" s="57" t="s">
        <v>328</v>
      </c>
      <c r="C184" s="5"/>
      <c r="D184" s="5"/>
      <c r="E184" s="36"/>
      <c r="F184" s="36"/>
    </row>
    <row r="185" spans="1:6">
      <c r="A185" s="251"/>
      <c r="B185" s="57" t="s">
        <v>329</v>
      </c>
      <c r="C185" s="5"/>
      <c r="D185" s="5"/>
      <c r="E185" s="36"/>
      <c r="F185" s="36"/>
    </row>
    <row r="186" spans="1:6">
      <c r="A186" s="251"/>
      <c r="B186" s="38" t="s">
        <v>474</v>
      </c>
      <c r="C186" s="5" t="s">
        <v>229</v>
      </c>
      <c r="D186" s="5">
        <v>1</v>
      </c>
      <c r="E186" s="100"/>
      <c r="F186" s="36">
        <f>(D186*E186)</f>
        <v>0</v>
      </c>
    </row>
    <row r="187" spans="1:6">
      <c r="A187" s="82"/>
      <c r="B187" s="54"/>
      <c r="C187" s="5"/>
      <c r="D187" s="5"/>
      <c r="E187" s="36"/>
      <c r="F187" s="36"/>
    </row>
    <row r="188" spans="1:6">
      <c r="A188" s="87" t="s">
        <v>425</v>
      </c>
      <c r="B188" s="54" t="s">
        <v>330</v>
      </c>
      <c r="C188" s="51" t="s">
        <v>221</v>
      </c>
      <c r="D188" s="55">
        <v>2</v>
      </c>
      <c r="E188" s="101"/>
      <c r="F188" s="6">
        <f>E188*D188</f>
        <v>0</v>
      </c>
    </row>
    <row r="189" spans="1:6" ht="25.5">
      <c r="A189" s="87" t="s">
        <v>426</v>
      </c>
      <c r="B189" s="54" t="s">
        <v>331</v>
      </c>
      <c r="C189" s="51" t="s">
        <v>221</v>
      </c>
      <c r="D189" s="55">
        <v>1</v>
      </c>
      <c r="E189" s="101"/>
      <c r="F189" s="6">
        <f>E189*D189</f>
        <v>0</v>
      </c>
    </row>
    <row r="190" spans="1:6">
      <c r="A190" s="87" t="s">
        <v>420</v>
      </c>
      <c r="B190" s="54" t="s">
        <v>332</v>
      </c>
      <c r="C190" s="51" t="s">
        <v>221</v>
      </c>
      <c r="D190" s="55">
        <v>1</v>
      </c>
      <c r="E190" s="101"/>
      <c r="F190" s="6">
        <f>E190*D190</f>
        <v>0</v>
      </c>
    </row>
    <row r="191" spans="1:6">
      <c r="A191" s="87" t="s">
        <v>427</v>
      </c>
      <c r="B191" s="54" t="s">
        <v>333</v>
      </c>
      <c r="C191" s="51" t="s">
        <v>221</v>
      </c>
      <c r="D191" s="55">
        <v>1</v>
      </c>
      <c r="E191" s="101"/>
      <c r="F191" s="6">
        <f>E191*D191</f>
        <v>0</v>
      </c>
    </row>
    <row r="192" spans="1:6">
      <c r="A192" s="75" t="s">
        <v>428</v>
      </c>
      <c r="B192" s="17" t="s">
        <v>334</v>
      </c>
      <c r="C192" s="26" t="s">
        <v>57</v>
      </c>
      <c r="D192" s="56">
        <v>1</v>
      </c>
      <c r="E192" s="102"/>
      <c r="F192" s="6">
        <f>E192*D192</f>
        <v>0</v>
      </c>
    </row>
    <row r="193" spans="1:20">
      <c r="A193" s="82"/>
      <c r="C193" s="5"/>
      <c r="D193" s="5"/>
      <c r="E193" s="36"/>
      <c r="F193" s="36"/>
    </row>
    <row r="194" spans="1:20" s="14" customFormat="1">
      <c r="A194" s="76"/>
      <c r="B194" s="237" t="str">
        <f>B160 &amp;" - SKUPAJ:"</f>
        <v>INŠTALACIJSKI MATERIAL ZA KRMILNO CENTRALO ZA ODVOD DIMA IN TOPLOTE - SKUPAJ:</v>
      </c>
      <c r="C194" s="243"/>
      <c r="D194" s="243"/>
      <c r="E194" s="244"/>
      <c r="F194" s="13">
        <f>SUM(F186:F193)</f>
        <v>0</v>
      </c>
      <c r="G194" s="9"/>
      <c r="H194" s="13"/>
      <c r="I194" s="9"/>
      <c r="J194" s="9"/>
      <c r="K194" s="9"/>
      <c r="L194" s="9"/>
      <c r="M194" s="9"/>
      <c r="N194" s="9"/>
      <c r="O194" s="9"/>
      <c r="P194" s="9"/>
      <c r="Q194" s="9"/>
      <c r="R194" s="9"/>
      <c r="S194" s="9"/>
      <c r="T194" s="9"/>
    </row>
    <row r="195" spans="1:20">
      <c r="A195" s="86"/>
      <c r="B195" s="44"/>
      <c r="C195" s="5"/>
      <c r="D195" s="5"/>
      <c r="E195" s="36"/>
      <c r="F195" s="45"/>
    </row>
    <row r="196" spans="1:20">
      <c r="A196" s="86"/>
      <c r="B196" s="44"/>
      <c r="C196" s="5"/>
      <c r="D196" s="5"/>
      <c r="E196" s="36"/>
      <c r="F196" s="45"/>
    </row>
    <row r="197" spans="1:20" s="9" customFormat="1">
      <c r="A197" s="74" t="s">
        <v>429</v>
      </c>
      <c r="B197" s="236" t="s">
        <v>196</v>
      </c>
      <c r="C197" s="236"/>
      <c r="D197" s="236"/>
      <c r="E197" s="236"/>
      <c r="F197" s="236"/>
      <c r="H197" s="1"/>
    </row>
    <row r="198" spans="1:20">
      <c r="A198" s="86"/>
      <c r="B198" s="49"/>
      <c r="C198" s="5"/>
      <c r="D198" s="5"/>
      <c r="E198" s="36"/>
      <c r="F198" s="36"/>
    </row>
    <row r="199" spans="1:20">
      <c r="A199" s="83"/>
      <c r="B199" s="32" t="s">
        <v>335</v>
      </c>
      <c r="C199" s="5"/>
      <c r="D199" s="5"/>
      <c r="E199" s="36"/>
      <c r="F199" s="36"/>
    </row>
    <row r="200" spans="1:20">
      <c r="A200" s="83"/>
      <c r="B200" s="32" t="s">
        <v>336</v>
      </c>
      <c r="C200" s="5"/>
      <c r="D200" s="5"/>
      <c r="E200" s="36"/>
      <c r="F200" s="36"/>
    </row>
    <row r="201" spans="1:20">
      <c r="A201" s="83"/>
      <c r="B201" s="32" t="s">
        <v>337</v>
      </c>
      <c r="C201" s="5"/>
      <c r="D201" s="5"/>
      <c r="E201" s="36"/>
      <c r="F201" s="36"/>
    </row>
    <row r="202" spans="1:20">
      <c r="A202" s="83"/>
      <c r="B202" s="32" t="s">
        <v>338</v>
      </c>
      <c r="C202" s="5"/>
      <c r="D202" s="5"/>
      <c r="E202" s="36"/>
      <c r="F202" s="36"/>
    </row>
    <row r="203" spans="1:20">
      <c r="A203" s="83"/>
      <c r="B203" s="32" t="s">
        <v>339</v>
      </c>
      <c r="C203" s="5"/>
      <c r="D203" s="5"/>
      <c r="E203" s="36"/>
      <c r="F203" s="36"/>
    </row>
    <row r="204" spans="1:20">
      <c r="A204" s="83"/>
      <c r="B204" s="32" t="s">
        <v>340</v>
      </c>
      <c r="C204" s="5"/>
      <c r="D204" s="5"/>
      <c r="E204" s="36"/>
      <c r="F204" s="36"/>
    </row>
    <row r="205" spans="1:20">
      <c r="A205" s="83"/>
      <c r="B205" s="32" t="s">
        <v>341</v>
      </c>
      <c r="C205" s="5"/>
      <c r="D205" s="5"/>
      <c r="E205" s="36"/>
      <c r="F205" s="36"/>
    </row>
    <row r="206" spans="1:20">
      <c r="A206" s="83"/>
      <c r="B206" s="32" t="s">
        <v>342</v>
      </c>
      <c r="C206" s="5"/>
      <c r="D206" s="5"/>
      <c r="E206" s="36"/>
      <c r="F206" s="36"/>
    </row>
    <row r="207" spans="1:20" ht="24">
      <c r="A207" s="83"/>
      <c r="B207" s="32" t="s">
        <v>343</v>
      </c>
      <c r="C207" s="5"/>
      <c r="D207" s="5"/>
      <c r="E207" s="36"/>
      <c r="F207" s="36"/>
    </row>
    <row r="208" spans="1:20">
      <c r="A208" s="83"/>
      <c r="B208" s="32" t="s">
        <v>344</v>
      </c>
      <c r="C208" s="5"/>
      <c r="D208" s="5"/>
      <c r="E208" s="36"/>
      <c r="F208" s="36"/>
    </row>
    <row r="209" spans="1:8">
      <c r="A209" s="83"/>
      <c r="B209" s="32"/>
      <c r="C209" s="5"/>
      <c r="D209" s="5"/>
      <c r="E209" s="36"/>
      <c r="F209" s="36"/>
    </row>
    <row r="210" spans="1:8" ht="25.5">
      <c r="A210" s="83"/>
      <c r="B210" s="38" t="s">
        <v>345</v>
      </c>
      <c r="C210" s="5"/>
      <c r="D210" s="5"/>
      <c r="E210" s="36"/>
      <c r="F210" s="36"/>
    </row>
    <row r="211" spans="1:8">
      <c r="A211" s="83"/>
      <c r="B211" s="38"/>
      <c r="C211" s="5"/>
      <c r="D211" s="5"/>
      <c r="E211" s="36"/>
      <c r="F211" s="36"/>
    </row>
    <row r="212" spans="1:8">
      <c r="A212" s="250">
        <f>COUNT($A211:A$211)+1</f>
        <v>1</v>
      </c>
      <c r="B212" s="38" t="s">
        <v>346</v>
      </c>
      <c r="C212" s="5"/>
      <c r="D212" s="5"/>
      <c r="E212" s="36"/>
      <c r="F212" s="36"/>
    </row>
    <row r="213" spans="1:8">
      <c r="A213" s="250"/>
      <c r="B213" s="57" t="s">
        <v>347</v>
      </c>
      <c r="C213" s="5" t="s">
        <v>448</v>
      </c>
      <c r="D213" s="5"/>
      <c r="E213" s="36"/>
      <c r="F213" s="36"/>
    </row>
    <row r="214" spans="1:8">
      <c r="A214" s="250"/>
      <c r="B214" s="57" t="s">
        <v>348</v>
      </c>
      <c r="C214" s="5" t="s">
        <v>448</v>
      </c>
      <c r="D214" s="5"/>
      <c r="E214" s="36"/>
      <c r="F214" s="36"/>
    </row>
    <row r="215" spans="1:8">
      <c r="A215" s="250"/>
      <c r="B215" s="57" t="s">
        <v>349</v>
      </c>
      <c r="C215" s="5" t="s">
        <v>448</v>
      </c>
      <c r="D215" s="5"/>
      <c r="E215" s="36"/>
      <c r="F215" s="36"/>
    </row>
    <row r="216" spans="1:8">
      <c r="A216" s="250"/>
      <c r="B216" s="57" t="s">
        <v>350</v>
      </c>
      <c r="C216" s="5" t="s">
        <v>448</v>
      </c>
      <c r="D216" s="5"/>
      <c r="E216" s="36"/>
      <c r="F216" s="36"/>
    </row>
    <row r="217" spans="1:8">
      <c r="A217" s="250"/>
      <c r="B217" s="57" t="s">
        <v>351</v>
      </c>
      <c r="C217" s="5" t="s">
        <v>449</v>
      </c>
      <c r="D217" s="5"/>
      <c r="E217" s="222"/>
      <c r="F217" s="36"/>
    </row>
    <row r="218" spans="1:8">
      <c r="A218" s="250"/>
      <c r="B218" s="57" t="s">
        <v>352</v>
      </c>
      <c r="C218" s="5" t="s">
        <v>449</v>
      </c>
      <c r="D218" s="5"/>
      <c r="E218" s="36"/>
      <c r="F218" s="36"/>
    </row>
    <row r="219" spans="1:8">
      <c r="A219" s="250"/>
      <c r="B219" s="58" t="s">
        <v>353</v>
      </c>
      <c r="C219" s="30" t="s">
        <v>449</v>
      </c>
      <c r="D219" s="30"/>
      <c r="E219" s="36"/>
      <c r="F219" s="36"/>
    </row>
    <row r="220" spans="1:8">
      <c r="A220" s="250"/>
      <c r="B220" s="38" t="s">
        <v>354</v>
      </c>
      <c r="C220" s="5" t="s">
        <v>355</v>
      </c>
      <c r="D220" s="5">
        <v>1</v>
      </c>
      <c r="E220" s="100"/>
      <c r="F220" s="36">
        <f>(D220*E220)</f>
        <v>0</v>
      </c>
    </row>
    <row r="221" spans="1:8">
      <c r="A221" s="83"/>
      <c r="B221" s="38"/>
      <c r="C221" s="5"/>
      <c r="D221" s="5"/>
      <c r="E221" s="36"/>
      <c r="F221" s="36"/>
    </row>
    <row r="222" spans="1:8" s="46" customFormat="1" ht="51">
      <c r="A222" s="250">
        <f>COUNT($A$211:A221)+1</f>
        <v>2</v>
      </c>
      <c r="B222" s="38" t="s">
        <v>494</v>
      </c>
      <c r="C222" s="19"/>
      <c r="D222" s="19"/>
      <c r="E222" s="45"/>
      <c r="F222" s="45"/>
      <c r="H222" s="1"/>
    </row>
    <row r="223" spans="1:8" ht="25.5">
      <c r="A223" s="250"/>
      <c r="B223" s="57" t="s">
        <v>356</v>
      </c>
      <c r="C223" s="5" t="s">
        <v>449</v>
      </c>
      <c r="D223" s="5"/>
      <c r="E223" s="36"/>
      <c r="F223" s="36"/>
    </row>
    <row r="224" spans="1:8">
      <c r="A224" s="250"/>
      <c r="B224" s="57" t="s">
        <v>357</v>
      </c>
      <c r="C224" s="41" t="s">
        <v>85</v>
      </c>
      <c r="D224" s="5"/>
      <c r="E224" s="223"/>
      <c r="F224" s="42"/>
    </row>
    <row r="225" spans="1:6">
      <c r="A225" s="250"/>
      <c r="B225" s="93" t="s">
        <v>358</v>
      </c>
      <c r="C225" s="41" t="s">
        <v>450</v>
      </c>
      <c r="D225" s="5"/>
      <c r="E225" s="223"/>
      <c r="F225" s="42"/>
    </row>
    <row r="226" spans="1:6">
      <c r="A226" s="250"/>
      <c r="B226" s="93" t="s">
        <v>359</v>
      </c>
      <c r="C226" s="41" t="s">
        <v>451</v>
      </c>
      <c r="D226" s="5"/>
      <c r="E226" s="223"/>
      <c r="F226" s="42"/>
    </row>
    <row r="227" spans="1:6">
      <c r="A227" s="250"/>
      <c r="B227" s="93" t="s">
        <v>360</v>
      </c>
      <c r="C227" s="41" t="s">
        <v>451</v>
      </c>
      <c r="D227" s="5"/>
      <c r="E227" s="223"/>
      <c r="F227" s="42"/>
    </row>
    <row r="228" spans="1:6">
      <c r="A228" s="250"/>
      <c r="B228" s="93" t="s">
        <v>347</v>
      </c>
      <c r="C228" s="5" t="s">
        <v>448</v>
      </c>
      <c r="D228" s="5"/>
      <c r="E228" s="36"/>
      <c r="F228" s="36"/>
    </row>
    <row r="229" spans="1:6">
      <c r="A229" s="250"/>
      <c r="B229" s="93" t="s">
        <v>361</v>
      </c>
      <c r="C229" s="5" t="s">
        <v>452</v>
      </c>
      <c r="D229" s="5"/>
      <c r="E229" s="36"/>
      <c r="F229" s="36"/>
    </row>
    <row r="230" spans="1:6">
      <c r="A230" s="250"/>
      <c r="B230" s="93" t="s">
        <v>362</v>
      </c>
      <c r="C230" s="5" t="s">
        <v>448</v>
      </c>
      <c r="D230" s="5"/>
      <c r="E230" s="36"/>
      <c r="F230" s="36"/>
    </row>
    <row r="231" spans="1:6">
      <c r="A231" s="250"/>
      <c r="B231" s="93" t="s">
        <v>363</v>
      </c>
      <c r="C231" s="5" t="s">
        <v>451</v>
      </c>
      <c r="D231" s="5"/>
      <c r="E231" s="222"/>
      <c r="F231" s="36"/>
    </row>
    <row r="232" spans="1:6">
      <c r="A232" s="250"/>
      <c r="B232" s="57" t="s">
        <v>364</v>
      </c>
      <c r="C232" s="5" t="s">
        <v>85</v>
      </c>
      <c r="D232" s="5"/>
      <c r="E232" s="59"/>
      <c r="F232" s="39"/>
    </row>
    <row r="233" spans="1:6">
      <c r="A233" s="250"/>
      <c r="B233" s="93" t="s">
        <v>365</v>
      </c>
      <c r="C233" s="5" t="s">
        <v>451</v>
      </c>
      <c r="D233" s="5"/>
      <c r="E233" s="59"/>
      <c r="F233" s="39"/>
    </row>
    <row r="234" spans="1:6">
      <c r="A234" s="250"/>
      <c r="B234" s="93" t="s">
        <v>366</v>
      </c>
      <c r="C234" s="5" t="s">
        <v>451</v>
      </c>
      <c r="D234" s="5"/>
      <c r="E234" s="59"/>
      <c r="F234" s="39"/>
    </row>
    <row r="235" spans="1:6">
      <c r="A235" s="250"/>
      <c r="B235" s="57" t="s">
        <v>367</v>
      </c>
      <c r="C235" s="41" t="s">
        <v>85</v>
      </c>
      <c r="D235" s="5"/>
      <c r="E235" s="42"/>
      <c r="F235" s="42"/>
    </row>
    <row r="236" spans="1:6">
      <c r="A236" s="250"/>
      <c r="B236" s="93" t="s">
        <v>368</v>
      </c>
      <c r="C236" s="41" t="s">
        <v>492</v>
      </c>
      <c r="D236" s="5"/>
      <c r="E236" s="42"/>
      <c r="F236" s="42"/>
    </row>
    <row r="237" spans="1:6">
      <c r="A237" s="250"/>
      <c r="B237" s="93" t="s">
        <v>369</v>
      </c>
      <c r="C237" s="41" t="s">
        <v>451</v>
      </c>
      <c r="D237" s="5"/>
      <c r="E237" s="42"/>
      <c r="F237" s="42"/>
    </row>
    <row r="238" spans="1:6">
      <c r="A238" s="250"/>
      <c r="B238" s="57" t="s">
        <v>371</v>
      </c>
      <c r="C238" s="5" t="s">
        <v>453</v>
      </c>
      <c r="D238" s="5"/>
      <c r="E238" s="222"/>
      <c r="F238" s="36"/>
    </row>
    <row r="239" spans="1:6">
      <c r="A239" s="250"/>
      <c r="B239" s="57" t="s">
        <v>372</v>
      </c>
      <c r="C239" s="5" t="s">
        <v>449</v>
      </c>
      <c r="D239" s="5"/>
      <c r="E239" s="222"/>
      <c r="F239" s="36"/>
    </row>
    <row r="240" spans="1:6">
      <c r="A240" s="250"/>
      <c r="B240" s="57" t="s">
        <v>352</v>
      </c>
      <c r="C240" s="5" t="s">
        <v>449</v>
      </c>
      <c r="D240" s="5"/>
      <c r="E240" s="36"/>
      <c r="F240" s="36"/>
    </row>
    <row r="241" spans="1:6">
      <c r="A241" s="250"/>
      <c r="B241" s="58" t="s">
        <v>353</v>
      </c>
      <c r="C241" s="30" t="s">
        <v>449</v>
      </c>
      <c r="D241" s="30"/>
      <c r="E241" s="36"/>
      <c r="F241" s="36"/>
    </row>
    <row r="242" spans="1:6">
      <c r="A242" s="250"/>
      <c r="B242" s="38" t="s">
        <v>354</v>
      </c>
      <c r="C242" s="5" t="s">
        <v>355</v>
      </c>
      <c r="D242" s="5">
        <v>1</v>
      </c>
      <c r="E242" s="100"/>
      <c r="F242" s="36">
        <f>(D242*E242)</f>
        <v>0</v>
      </c>
    </row>
    <row r="243" spans="1:6">
      <c r="A243" s="83"/>
      <c r="B243" s="38"/>
      <c r="C243" s="5"/>
      <c r="D243" s="5"/>
      <c r="E243" s="36"/>
      <c r="F243" s="36"/>
    </row>
    <row r="244" spans="1:6" ht="51">
      <c r="A244" s="250">
        <f>COUNT($A$211:A243)+1</f>
        <v>3</v>
      </c>
      <c r="B244" s="38" t="s">
        <v>493</v>
      </c>
      <c r="C244" s="5"/>
      <c r="D244" s="5"/>
      <c r="E244" s="36"/>
      <c r="F244" s="36"/>
    </row>
    <row r="245" spans="1:6" ht="25.5">
      <c r="A245" s="250"/>
      <c r="B245" s="57" t="s">
        <v>356</v>
      </c>
      <c r="C245" s="5" t="s">
        <v>449</v>
      </c>
      <c r="D245" s="5"/>
      <c r="E245" s="36"/>
      <c r="F245" s="36"/>
    </row>
    <row r="246" spans="1:6">
      <c r="A246" s="250"/>
      <c r="B246" s="57" t="s">
        <v>357</v>
      </c>
      <c r="C246" s="41" t="s">
        <v>85</v>
      </c>
      <c r="D246" s="5"/>
      <c r="E246" s="223"/>
      <c r="F246" s="42"/>
    </row>
    <row r="247" spans="1:6">
      <c r="A247" s="250"/>
      <c r="B247" s="93" t="s">
        <v>358</v>
      </c>
      <c r="C247" s="41" t="s">
        <v>450</v>
      </c>
      <c r="D247" s="5"/>
      <c r="E247" s="223"/>
      <c r="F247" s="42"/>
    </row>
    <row r="248" spans="1:6">
      <c r="A248" s="250"/>
      <c r="B248" s="93" t="s">
        <v>359</v>
      </c>
      <c r="C248" s="41" t="s">
        <v>450</v>
      </c>
      <c r="D248" s="5"/>
      <c r="E248" s="223"/>
      <c r="F248" s="42"/>
    </row>
    <row r="249" spans="1:6">
      <c r="A249" s="250"/>
      <c r="B249" s="93" t="s">
        <v>373</v>
      </c>
      <c r="C249" s="41" t="s">
        <v>451</v>
      </c>
      <c r="D249" s="5"/>
      <c r="E249" s="223"/>
      <c r="F249" s="42"/>
    </row>
    <row r="250" spans="1:6">
      <c r="A250" s="250"/>
      <c r="B250" s="93" t="s">
        <v>347</v>
      </c>
      <c r="C250" s="5" t="s">
        <v>450</v>
      </c>
      <c r="D250" s="5"/>
      <c r="E250" s="36"/>
      <c r="F250" s="36"/>
    </row>
    <row r="251" spans="1:6">
      <c r="A251" s="250"/>
      <c r="B251" s="93" t="s">
        <v>361</v>
      </c>
      <c r="C251" s="5" t="s">
        <v>452</v>
      </c>
      <c r="D251" s="5"/>
      <c r="E251" s="36"/>
      <c r="F251" s="36"/>
    </row>
    <row r="252" spans="1:6">
      <c r="A252" s="250"/>
      <c r="B252" s="93" t="s">
        <v>362</v>
      </c>
      <c r="C252" s="5" t="s">
        <v>452</v>
      </c>
      <c r="D252" s="5"/>
      <c r="E252" s="36"/>
      <c r="F252" s="36"/>
    </row>
    <row r="253" spans="1:6">
      <c r="A253" s="250"/>
      <c r="B253" s="93" t="s">
        <v>363</v>
      </c>
      <c r="C253" s="5" t="s">
        <v>450</v>
      </c>
      <c r="D253" s="5"/>
      <c r="E253" s="222"/>
      <c r="F253" s="36"/>
    </row>
    <row r="254" spans="1:6">
      <c r="A254" s="250"/>
      <c r="B254" s="57" t="s">
        <v>367</v>
      </c>
      <c r="C254" s="41" t="s">
        <v>85</v>
      </c>
      <c r="D254" s="5"/>
      <c r="E254" s="42"/>
      <c r="F254" s="42"/>
    </row>
    <row r="255" spans="1:6">
      <c r="A255" s="250"/>
      <c r="B255" s="93" t="s">
        <v>368</v>
      </c>
      <c r="C255" s="41" t="s">
        <v>492</v>
      </c>
      <c r="D255" s="5"/>
      <c r="E255" s="42"/>
      <c r="F255" s="42"/>
    </row>
    <row r="256" spans="1:6">
      <c r="A256" s="250"/>
      <c r="B256" s="93" t="s">
        <v>369</v>
      </c>
      <c r="C256" s="41" t="s">
        <v>453</v>
      </c>
      <c r="D256" s="5"/>
      <c r="E256" s="42"/>
      <c r="F256" s="42"/>
    </row>
    <row r="257" spans="1:20">
      <c r="A257" s="250"/>
      <c r="B257" s="57" t="s">
        <v>370</v>
      </c>
      <c r="C257" s="41" t="s">
        <v>450</v>
      </c>
      <c r="D257" s="5"/>
      <c r="E257" s="42"/>
      <c r="F257" s="42"/>
    </row>
    <row r="258" spans="1:20">
      <c r="A258" s="250"/>
      <c r="B258" s="57" t="s">
        <v>371</v>
      </c>
      <c r="C258" s="5" t="s">
        <v>453</v>
      </c>
      <c r="D258" s="5"/>
      <c r="E258" s="222"/>
      <c r="F258" s="36"/>
    </row>
    <row r="259" spans="1:20">
      <c r="A259" s="250"/>
      <c r="B259" s="57" t="s">
        <v>372</v>
      </c>
      <c r="C259" s="5" t="s">
        <v>449</v>
      </c>
      <c r="D259" s="5"/>
      <c r="E259" s="222"/>
      <c r="F259" s="36"/>
    </row>
    <row r="260" spans="1:20">
      <c r="A260" s="250"/>
      <c r="B260" s="57" t="s">
        <v>352</v>
      </c>
      <c r="C260" s="5" t="s">
        <v>449</v>
      </c>
      <c r="D260" s="5"/>
      <c r="E260" s="36"/>
      <c r="F260" s="36"/>
    </row>
    <row r="261" spans="1:20">
      <c r="A261" s="250"/>
      <c r="B261" s="58" t="s">
        <v>353</v>
      </c>
      <c r="C261" s="30" t="s">
        <v>449</v>
      </c>
      <c r="D261" s="30"/>
      <c r="E261" s="36"/>
      <c r="F261" s="36"/>
    </row>
    <row r="262" spans="1:20">
      <c r="A262" s="250"/>
      <c r="B262" s="38" t="s">
        <v>354</v>
      </c>
      <c r="C262" s="5" t="s">
        <v>355</v>
      </c>
      <c r="D262" s="5">
        <v>1</v>
      </c>
      <c r="E262" s="100"/>
      <c r="F262" s="36">
        <f>(D262*E262)</f>
        <v>0</v>
      </c>
    </row>
    <row r="263" spans="1:20">
      <c r="A263" s="83"/>
      <c r="B263" s="38"/>
      <c r="C263" s="5"/>
      <c r="D263" s="5"/>
      <c r="E263" s="36"/>
      <c r="F263" s="36"/>
    </row>
    <row r="264" spans="1:20" s="14" customFormat="1">
      <c r="A264" s="76"/>
      <c r="B264" s="237" t="str">
        <f>B197 &amp;" - SKUPAJ:"</f>
        <v>RAZDELILNIKI - SKUPAJ:</v>
      </c>
      <c r="C264" s="243"/>
      <c r="D264" s="243"/>
      <c r="E264" s="244"/>
      <c r="F264" s="13">
        <f>SUM(F198:F263)</f>
        <v>0</v>
      </c>
      <c r="G264" s="9"/>
      <c r="H264" s="13"/>
      <c r="I264" s="9"/>
      <c r="J264" s="9"/>
      <c r="K264" s="9"/>
      <c r="L264" s="9"/>
      <c r="M264" s="9"/>
      <c r="N264" s="9"/>
      <c r="O264" s="9"/>
      <c r="P264" s="9"/>
      <c r="Q264" s="9"/>
      <c r="R264" s="9"/>
      <c r="S264" s="9"/>
      <c r="T264" s="9"/>
    </row>
    <row r="265" spans="1:20">
      <c r="A265" s="82"/>
      <c r="B265" s="44"/>
      <c r="C265" s="19"/>
      <c r="D265" s="19"/>
      <c r="E265" s="45"/>
      <c r="F265" s="45"/>
    </row>
    <row r="266" spans="1:20">
      <c r="A266" s="82"/>
      <c r="B266" s="44"/>
      <c r="C266" s="19"/>
      <c r="D266" s="19"/>
      <c r="E266" s="45"/>
      <c r="F266" s="45"/>
    </row>
    <row r="267" spans="1:20" s="9" customFormat="1">
      <c r="A267" s="74" t="s">
        <v>430</v>
      </c>
      <c r="B267" s="236" t="s">
        <v>197</v>
      </c>
      <c r="C267" s="236"/>
      <c r="D267" s="236"/>
      <c r="E267" s="236"/>
      <c r="F267" s="236"/>
      <c r="H267" s="1"/>
    </row>
    <row r="268" spans="1:20">
      <c r="A268" s="88"/>
      <c r="B268" s="44"/>
      <c r="C268" s="5"/>
      <c r="D268" s="5"/>
      <c r="E268" s="36"/>
      <c r="F268" s="36"/>
    </row>
    <row r="269" spans="1:20" ht="38.25">
      <c r="A269" s="250">
        <f>COUNT($A268:A$268)+1</f>
        <v>1</v>
      </c>
      <c r="B269" s="38" t="s">
        <v>230</v>
      </c>
      <c r="C269" s="5"/>
      <c r="D269" s="5"/>
      <c r="E269" s="36"/>
      <c r="F269" s="36"/>
    </row>
    <row r="270" spans="1:20" ht="36">
      <c r="A270" s="250"/>
      <c r="B270" s="32" t="s">
        <v>231</v>
      </c>
      <c r="C270" s="5"/>
      <c r="D270" s="5"/>
      <c r="E270" s="36"/>
      <c r="F270" s="36"/>
    </row>
    <row r="271" spans="1:20">
      <c r="A271" s="250"/>
      <c r="B271" s="2" t="s">
        <v>374</v>
      </c>
      <c r="C271" s="41" t="s">
        <v>89</v>
      </c>
      <c r="D271" s="41">
        <v>6000</v>
      </c>
      <c r="E271" s="103"/>
      <c r="F271" s="48">
        <f>(D271*E271)</f>
        <v>0</v>
      </c>
    </row>
    <row r="272" spans="1:20" ht="24.75">
      <c r="A272" s="250"/>
      <c r="B272" s="40" t="s">
        <v>491</v>
      </c>
      <c r="C272" s="5" t="s">
        <v>89</v>
      </c>
      <c r="D272" s="5">
        <v>20</v>
      </c>
      <c r="E272" s="100"/>
      <c r="F272" s="36">
        <f>(D272*E272)</f>
        <v>0</v>
      </c>
    </row>
    <row r="273" spans="1:6">
      <c r="A273" s="83"/>
      <c r="B273" s="49"/>
      <c r="C273" s="5"/>
      <c r="D273" s="5"/>
      <c r="E273" s="36"/>
      <c r="F273" s="36"/>
    </row>
    <row r="274" spans="1:6">
      <c r="A274" s="250">
        <f>COUNT($A$268:A273)+1</f>
        <v>2</v>
      </c>
      <c r="B274" s="38" t="s">
        <v>375</v>
      </c>
      <c r="C274" s="5"/>
      <c r="D274" s="5"/>
      <c r="E274" s="36"/>
      <c r="F274" s="36"/>
    </row>
    <row r="275" spans="1:6">
      <c r="A275" s="250"/>
      <c r="B275" s="32" t="s">
        <v>258</v>
      </c>
      <c r="C275" s="5"/>
      <c r="D275" s="5"/>
    </row>
    <row r="276" spans="1:6">
      <c r="A276" s="250"/>
      <c r="B276" s="38" t="s">
        <v>376</v>
      </c>
      <c r="C276" s="5" t="s">
        <v>89</v>
      </c>
      <c r="D276" s="5">
        <v>600</v>
      </c>
      <c r="E276" s="100"/>
      <c r="F276" s="36">
        <f>(D276*E276)</f>
        <v>0</v>
      </c>
    </row>
    <row r="277" spans="1:6">
      <c r="A277" s="250"/>
      <c r="B277" s="38" t="s">
        <v>259</v>
      </c>
      <c r="C277" s="5" t="s">
        <v>89</v>
      </c>
      <c r="D277" s="5">
        <v>50</v>
      </c>
      <c r="E277" s="100"/>
      <c r="F277" s="36">
        <f>(D277*E277)</f>
        <v>0</v>
      </c>
    </row>
    <row r="278" spans="1:6">
      <c r="A278" s="250"/>
      <c r="B278" s="38" t="s">
        <v>377</v>
      </c>
      <c r="C278" s="5" t="s">
        <v>89</v>
      </c>
      <c r="D278" s="5">
        <v>20</v>
      </c>
      <c r="E278" s="100"/>
      <c r="F278" s="36">
        <f>(D278*E278)</f>
        <v>0</v>
      </c>
    </row>
    <row r="279" spans="1:6">
      <c r="A279" s="250"/>
      <c r="B279" s="38" t="s">
        <v>261</v>
      </c>
      <c r="C279" s="5" t="s">
        <v>89</v>
      </c>
      <c r="D279" s="5">
        <v>180</v>
      </c>
      <c r="E279" s="100"/>
      <c r="F279" s="36">
        <f>(D279*E279)</f>
        <v>0</v>
      </c>
    </row>
    <row r="280" spans="1:6" ht="48">
      <c r="A280" s="250"/>
      <c r="B280" s="35" t="s">
        <v>263</v>
      </c>
      <c r="C280" s="5"/>
      <c r="D280" s="5"/>
      <c r="E280" s="36"/>
      <c r="F280" s="36"/>
    </row>
    <row r="281" spans="1:6">
      <c r="A281" s="83"/>
      <c r="B281" s="38"/>
      <c r="C281" s="5"/>
      <c r="D281" s="5"/>
      <c r="E281" s="36"/>
      <c r="F281" s="36"/>
    </row>
    <row r="282" spans="1:6" ht="25.5">
      <c r="A282" s="250">
        <f>COUNT($A$268:A281)+1</f>
        <v>3</v>
      </c>
      <c r="B282" s="38" t="s">
        <v>378</v>
      </c>
      <c r="C282" s="5"/>
      <c r="D282" s="5"/>
      <c r="E282" s="59"/>
      <c r="F282" s="59"/>
    </row>
    <row r="283" spans="1:6">
      <c r="A283" s="250"/>
      <c r="B283" s="38" t="s">
        <v>265</v>
      </c>
      <c r="C283" s="5" t="s">
        <v>89</v>
      </c>
      <c r="D283" s="5">
        <v>48</v>
      </c>
      <c r="E283" s="100"/>
      <c r="F283" s="36">
        <f>(D283*E283)</f>
        <v>0</v>
      </c>
    </row>
    <row r="284" spans="1:6">
      <c r="A284" s="250"/>
      <c r="B284" s="38" t="s">
        <v>266</v>
      </c>
      <c r="C284" s="5" t="s">
        <v>89</v>
      </c>
      <c r="D284" s="5">
        <v>30</v>
      </c>
      <c r="E284" s="100"/>
      <c r="F284" s="36">
        <f>(D284*E284)</f>
        <v>0</v>
      </c>
    </row>
    <row r="285" spans="1:6">
      <c r="A285" s="250"/>
      <c r="B285" s="38" t="s">
        <v>379</v>
      </c>
      <c r="C285" s="5" t="s">
        <v>89</v>
      </c>
      <c r="D285" s="5">
        <v>95</v>
      </c>
      <c r="E285" s="100"/>
      <c r="F285" s="36">
        <f>(D285*E285)</f>
        <v>0</v>
      </c>
    </row>
    <row r="286" spans="1:6">
      <c r="A286" s="250"/>
      <c r="B286" s="38" t="s">
        <v>267</v>
      </c>
      <c r="C286" s="5" t="s">
        <v>89</v>
      </c>
      <c r="D286" s="5">
        <v>65</v>
      </c>
      <c r="E286" s="100"/>
      <c r="F286" s="36">
        <f>(D286*E286)</f>
        <v>0</v>
      </c>
    </row>
    <row r="287" spans="1:6">
      <c r="A287" s="83"/>
      <c r="B287" s="38"/>
      <c r="C287" s="5"/>
      <c r="D287" s="5"/>
      <c r="E287" s="59"/>
      <c r="F287" s="59"/>
    </row>
    <row r="288" spans="1:6" ht="25.5">
      <c r="A288" s="250">
        <f>COUNT($A$268:A287)+1</f>
        <v>4</v>
      </c>
      <c r="B288" s="38" t="s">
        <v>380</v>
      </c>
      <c r="C288" s="5"/>
      <c r="D288" s="5"/>
    </row>
    <row r="289" spans="1:6" ht="25.5">
      <c r="A289" s="250"/>
      <c r="B289" s="40" t="s">
        <v>381</v>
      </c>
      <c r="C289" s="5" t="s">
        <v>221</v>
      </c>
      <c r="D289" s="5">
        <v>9</v>
      </c>
      <c r="E289" s="100"/>
      <c r="F289" s="36">
        <f>(D289*E289)</f>
        <v>0</v>
      </c>
    </row>
    <row r="290" spans="1:6">
      <c r="B290" s="38"/>
      <c r="C290" s="5"/>
      <c r="D290" s="5"/>
    </row>
    <row r="291" spans="1:6" ht="25.5">
      <c r="A291" s="83">
        <f>COUNT($A$268:A290)+1</f>
        <v>5</v>
      </c>
      <c r="B291" s="38" t="s">
        <v>382</v>
      </c>
      <c r="C291" s="5"/>
      <c r="D291" s="5"/>
    </row>
    <row r="292" spans="1:6">
      <c r="A292" s="82"/>
      <c r="B292" s="38" t="s">
        <v>383</v>
      </c>
      <c r="C292" s="5" t="s">
        <v>221</v>
      </c>
      <c r="D292" s="5">
        <v>60</v>
      </c>
      <c r="E292" s="100"/>
      <c r="F292" s="36">
        <f>(D292*E292)</f>
        <v>0</v>
      </c>
    </row>
    <row r="293" spans="1:6">
      <c r="A293" s="82"/>
      <c r="B293" s="38"/>
      <c r="C293" s="5"/>
      <c r="D293" s="5"/>
      <c r="E293" s="36"/>
      <c r="F293" s="36"/>
    </row>
    <row r="294" spans="1:6" ht="25.5">
      <c r="A294" s="83">
        <f>COUNT($A$268:A292)+1</f>
        <v>6</v>
      </c>
      <c r="B294" s="38" t="s">
        <v>384</v>
      </c>
      <c r="C294" s="5" t="s">
        <v>221</v>
      </c>
      <c r="D294" s="5">
        <v>10</v>
      </c>
      <c r="E294" s="100"/>
      <c r="F294" s="36">
        <f>(D294*E294)</f>
        <v>0</v>
      </c>
    </row>
    <row r="295" spans="1:6">
      <c r="A295" s="85"/>
      <c r="B295" s="40"/>
      <c r="C295" s="41"/>
      <c r="D295" s="41"/>
      <c r="E295" s="48"/>
      <c r="F295" s="48"/>
    </row>
    <row r="296" spans="1:6" ht="38.25">
      <c r="A296" s="250">
        <f>COUNT($A$268:A294)+1</f>
        <v>7</v>
      </c>
      <c r="B296" s="38" t="s">
        <v>482</v>
      </c>
      <c r="C296" s="5"/>
      <c r="D296" s="5"/>
      <c r="E296" s="36"/>
      <c r="F296" s="36"/>
    </row>
    <row r="297" spans="1:6">
      <c r="A297" s="250"/>
      <c r="B297" s="57" t="s">
        <v>385</v>
      </c>
      <c r="C297" s="5" t="s">
        <v>483</v>
      </c>
      <c r="D297" s="5"/>
      <c r="E297" s="5"/>
      <c r="F297" s="36"/>
    </row>
    <row r="298" spans="1:6">
      <c r="A298" s="250"/>
      <c r="B298" s="57" t="s">
        <v>386</v>
      </c>
      <c r="C298" s="5" t="s">
        <v>484</v>
      </c>
      <c r="D298" s="5"/>
      <c r="E298" s="5"/>
      <c r="F298" s="36"/>
    </row>
    <row r="299" spans="1:6" ht="25.5">
      <c r="A299" s="250"/>
      <c r="B299" s="57" t="s">
        <v>387</v>
      </c>
      <c r="C299" s="5" t="s">
        <v>485</v>
      </c>
      <c r="D299" s="5"/>
      <c r="E299" s="5"/>
      <c r="F299" s="36"/>
    </row>
    <row r="300" spans="1:6">
      <c r="A300" s="250"/>
      <c r="B300" s="57" t="s">
        <v>388</v>
      </c>
      <c r="C300" s="5" t="s">
        <v>486</v>
      </c>
      <c r="D300" s="5"/>
      <c r="F300" s="36"/>
    </row>
    <row r="301" spans="1:6">
      <c r="A301" s="250"/>
      <c r="B301" s="57" t="s">
        <v>389</v>
      </c>
      <c r="C301" s="5" t="s">
        <v>486</v>
      </c>
      <c r="D301" s="5"/>
      <c r="E301" s="5"/>
      <c r="F301" s="36"/>
    </row>
    <row r="302" spans="1:6">
      <c r="A302" s="250"/>
      <c r="B302" s="57" t="s">
        <v>390</v>
      </c>
      <c r="C302" s="5" t="s">
        <v>486</v>
      </c>
      <c r="D302" s="5"/>
      <c r="E302" s="5"/>
      <c r="F302" s="36"/>
    </row>
    <row r="303" spans="1:6">
      <c r="A303" s="250"/>
      <c r="B303" s="57" t="s">
        <v>391</v>
      </c>
      <c r="C303" s="5" t="s">
        <v>487</v>
      </c>
      <c r="D303" s="5"/>
      <c r="E303" s="5"/>
      <c r="F303" s="36"/>
    </row>
    <row r="304" spans="1:6">
      <c r="A304" s="250"/>
      <c r="B304" s="57" t="s">
        <v>392</v>
      </c>
      <c r="C304" s="5" t="s">
        <v>483</v>
      </c>
      <c r="D304" s="5"/>
      <c r="E304" s="5"/>
      <c r="F304" s="36"/>
    </row>
    <row r="305" spans="1:20">
      <c r="A305" s="250"/>
      <c r="B305" s="57" t="s">
        <v>393</v>
      </c>
      <c r="C305" s="5" t="s">
        <v>488</v>
      </c>
      <c r="D305" s="5"/>
      <c r="E305" s="5"/>
      <c r="F305" s="36"/>
      <c r="H305" s="1">
        <f>30*4</f>
        <v>120</v>
      </c>
    </row>
    <row r="306" spans="1:20">
      <c r="A306" s="250"/>
      <c r="B306" s="57" t="s">
        <v>394</v>
      </c>
      <c r="C306" s="5" t="s">
        <v>486</v>
      </c>
      <c r="D306" s="5"/>
      <c r="E306" s="5"/>
      <c r="F306" s="36"/>
    </row>
    <row r="307" spans="1:20">
      <c r="A307" s="250"/>
      <c r="B307" s="57" t="s">
        <v>395</v>
      </c>
      <c r="C307" s="5" t="s">
        <v>489</v>
      </c>
      <c r="D307" s="5"/>
      <c r="E307" s="5"/>
      <c r="F307" s="36"/>
    </row>
    <row r="308" spans="1:20">
      <c r="A308" s="250"/>
      <c r="B308" s="60" t="s">
        <v>354</v>
      </c>
      <c r="C308" s="61" t="s">
        <v>355</v>
      </c>
      <c r="D308" s="61">
        <v>1</v>
      </c>
      <c r="E308" s="104"/>
      <c r="F308" s="53">
        <f>D308*E308</f>
        <v>0</v>
      </c>
    </row>
    <row r="309" spans="1:20">
      <c r="A309" s="83"/>
      <c r="B309" s="38"/>
      <c r="C309" s="5"/>
      <c r="D309" s="5"/>
      <c r="E309" s="36"/>
      <c r="F309" s="36"/>
    </row>
    <row r="310" spans="1:20" ht="25.5">
      <c r="A310" s="83">
        <f>COUNT($A$268:A308)+1</f>
        <v>8</v>
      </c>
      <c r="B310" s="38" t="s">
        <v>396</v>
      </c>
      <c r="C310" s="5" t="s">
        <v>221</v>
      </c>
      <c r="D310" s="5">
        <v>1</v>
      </c>
      <c r="E310" s="100"/>
      <c r="F310" s="36">
        <f>(D310*E310)</f>
        <v>0</v>
      </c>
    </row>
    <row r="311" spans="1:20">
      <c r="A311" s="83"/>
      <c r="B311" s="40"/>
      <c r="C311" s="5"/>
      <c r="D311" s="5"/>
      <c r="E311" s="36"/>
      <c r="F311" s="36"/>
    </row>
    <row r="312" spans="1:20" s="14" customFormat="1">
      <c r="A312" s="76"/>
      <c r="B312" s="237" t="str">
        <f>B267 &amp;" - SKUPAJ:"</f>
        <v>UNIVERZALNO OŽIČENJE - SKUPAJ:</v>
      </c>
      <c r="C312" s="243"/>
      <c r="D312" s="243"/>
      <c r="E312" s="244"/>
      <c r="F312" s="13">
        <f>SUM(F268:F311)</f>
        <v>0</v>
      </c>
      <c r="G312" s="9"/>
      <c r="H312" s="13"/>
      <c r="I312" s="9"/>
      <c r="J312" s="9"/>
      <c r="K312" s="9"/>
      <c r="L312" s="9"/>
      <c r="M312" s="9"/>
      <c r="N312" s="9"/>
      <c r="O312" s="9"/>
      <c r="P312" s="9"/>
      <c r="Q312" s="9"/>
      <c r="R312" s="9"/>
      <c r="S312" s="9"/>
      <c r="T312" s="9"/>
    </row>
    <row r="313" spans="1:20">
      <c r="A313" s="82"/>
      <c r="C313" s="5"/>
      <c r="D313" s="5"/>
      <c r="E313" s="36"/>
      <c r="F313" s="36"/>
    </row>
    <row r="314" spans="1:20">
      <c r="A314" s="82"/>
      <c r="B314" s="44"/>
      <c r="C314" s="19"/>
      <c r="D314" s="19"/>
      <c r="E314" s="45"/>
      <c r="F314" s="45"/>
    </row>
    <row r="315" spans="1:20" s="9" customFormat="1">
      <c r="A315" s="74" t="s">
        <v>431</v>
      </c>
      <c r="B315" s="236" t="s">
        <v>198</v>
      </c>
      <c r="C315" s="236"/>
      <c r="D315" s="236"/>
      <c r="E315" s="236"/>
      <c r="F315" s="236"/>
      <c r="H315" s="1"/>
    </row>
    <row r="316" spans="1:20">
      <c r="A316" s="85"/>
      <c r="B316" s="44"/>
      <c r="C316" s="62"/>
      <c r="D316" s="62"/>
      <c r="E316" s="63"/>
      <c r="F316" s="63"/>
    </row>
    <row r="317" spans="1:20" ht="38.25">
      <c r="A317" s="250">
        <f>COUNT(#REF!)+1</f>
        <v>1</v>
      </c>
      <c r="B317" s="38" t="s">
        <v>230</v>
      </c>
      <c r="C317" s="41"/>
      <c r="D317" s="41"/>
      <c r="E317" s="48"/>
      <c r="F317" s="48"/>
    </row>
    <row r="318" spans="1:20" ht="36">
      <c r="A318" s="250"/>
      <c r="B318" s="32" t="s">
        <v>231</v>
      </c>
      <c r="C318" s="5"/>
      <c r="D318" s="5"/>
      <c r="E318" s="36"/>
      <c r="F318" s="36"/>
    </row>
    <row r="319" spans="1:20">
      <c r="A319" s="250"/>
      <c r="B319" s="2" t="s">
        <v>397</v>
      </c>
      <c r="C319" s="41" t="s">
        <v>89</v>
      </c>
      <c r="D319" s="41">
        <v>265</v>
      </c>
      <c r="E319" s="103"/>
      <c r="F319" s="48">
        <f>(D319*E319)</f>
        <v>0</v>
      </c>
    </row>
    <row r="320" spans="1:20">
      <c r="A320" s="250"/>
      <c r="B320" s="2" t="s">
        <v>398</v>
      </c>
      <c r="C320" s="41" t="s">
        <v>89</v>
      </c>
      <c r="D320" s="41">
        <v>25</v>
      </c>
      <c r="E320" s="103"/>
      <c r="F320" s="48">
        <f>(D320*E320)</f>
        <v>0</v>
      </c>
    </row>
    <row r="321" spans="1:6">
      <c r="A321" s="250"/>
      <c r="B321" s="2" t="s">
        <v>374</v>
      </c>
      <c r="C321" s="5" t="s">
        <v>89</v>
      </c>
      <c r="D321" s="5">
        <v>10</v>
      </c>
      <c r="E321" s="105"/>
      <c r="F321" s="59">
        <f>(D321*E321)</f>
        <v>0</v>
      </c>
    </row>
    <row r="322" spans="1:6">
      <c r="A322" s="85"/>
      <c r="C322" s="41"/>
      <c r="D322" s="41"/>
      <c r="E322" s="48"/>
      <c r="F322" s="48"/>
    </row>
    <row r="323" spans="1:6">
      <c r="A323" s="250">
        <f>COUNT($A$317:A322)+1</f>
        <v>2</v>
      </c>
      <c r="B323" s="2" t="s">
        <v>257</v>
      </c>
      <c r="C323" s="41"/>
      <c r="D323" s="41"/>
      <c r="E323" s="48"/>
      <c r="F323" s="48"/>
    </row>
    <row r="324" spans="1:6">
      <c r="A324" s="250"/>
      <c r="B324" s="32" t="s">
        <v>258</v>
      </c>
      <c r="C324" s="5"/>
      <c r="D324" s="5"/>
    </row>
    <row r="325" spans="1:6">
      <c r="A325" s="250"/>
      <c r="B325" s="3" t="s">
        <v>376</v>
      </c>
      <c r="C325" s="41" t="s">
        <v>89</v>
      </c>
      <c r="D325" s="41">
        <v>110</v>
      </c>
      <c r="E325" s="103"/>
      <c r="F325" s="48">
        <f>(D325*E325)</f>
        <v>0</v>
      </c>
    </row>
    <row r="326" spans="1:6" ht="48">
      <c r="A326" s="250"/>
      <c r="B326" s="35" t="s">
        <v>263</v>
      </c>
      <c r="C326" s="5"/>
      <c r="D326" s="5"/>
      <c r="E326" s="36"/>
      <c r="F326" s="36"/>
    </row>
    <row r="327" spans="1:6">
      <c r="A327" s="85"/>
      <c r="B327" s="3"/>
      <c r="C327" s="41"/>
      <c r="D327" s="41"/>
      <c r="E327" s="48"/>
      <c r="F327" s="48"/>
    </row>
    <row r="328" spans="1:6">
      <c r="A328" s="83">
        <f>COUNT($A$317:A327)+1</f>
        <v>3</v>
      </c>
      <c r="B328" s="38" t="s">
        <v>268</v>
      </c>
      <c r="C328" s="5" t="s">
        <v>89</v>
      </c>
      <c r="D328" s="5">
        <v>15</v>
      </c>
      <c r="E328" s="105"/>
      <c r="F328" s="59">
        <f>(D328*E328)</f>
        <v>0</v>
      </c>
    </row>
    <row r="329" spans="1:6">
      <c r="A329" s="84"/>
      <c r="B329" s="3"/>
      <c r="C329" s="41"/>
      <c r="D329" s="41"/>
      <c r="E329" s="48"/>
      <c r="F329" s="48"/>
    </row>
    <row r="330" spans="1:6" ht="102">
      <c r="A330" s="83">
        <f>A328+1</f>
        <v>4</v>
      </c>
      <c r="B330" s="38" t="s">
        <v>435</v>
      </c>
      <c r="C330" s="5" t="s">
        <v>221</v>
      </c>
      <c r="D330" s="5">
        <v>1</v>
      </c>
      <c r="E330" s="100"/>
      <c r="F330" s="36">
        <f>(D330*E330)</f>
        <v>0</v>
      </c>
    </row>
    <row r="331" spans="1:6">
      <c r="A331" s="86"/>
      <c r="B331" s="38"/>
      <c r="C331" s="5"/>
      <c r="D331" s="5"/>
      <c r="E331" s="36"/>
      <c r="F331" s="36"/>
    </row>
    <row r="332" spans="1:6">
      <c r="A332" s="83">
        <f>COUNT($A$317:A330)+1</f>
        <v>5</v>
      </c>
      <c r="B332" s="38" t="s">
        <v>399</v>
      </c>
      <c r="C332" s="5" t="s">
        <v>221</v>
      </c>
      <c r="D332" s="5">
        <v>1</v>
      </c>
      <c r="E332" s="100"/>
      <c r="F332" s="36">
        <f>(D332*E332)</f>
        <v>0</v>
      </c>
    </row>
    <row r="333" spans="1:6">
      <c r="A333" s="86"/>
      <c r="B333" s="38"/>
      <c r="C333" s="5"/>
      <c r="D333" s="5"/>
      <c r="E333" s="36"/>
      <c r="F333" s="36"/>
    </row>
    <row r="334" spans="1:6">
      <c r="A334" s="83">
        <f>COUNT($A$317:A333)+1</f>
        <v>6</v>
      </c>
      <c r="B334" s="38" t="s">
        <v>400</v>
      </c>
      <c r="C334" s="5" t="s">
        <v>221</v>
      </c>
      <c r="D334" s="5">
        <v>1</v>
      </c>
      <c r="E334" s="100"/>
      <c r="F334" s="36">
        <f>(D334*E334)</f>
        <v>0</v>
      </c>
    </row>
    <row r="335" spans="1:6">
      <c r="A335" s="86"/>
      <c r="B335" s="38"/>
      <c r="C335" s="5"/>
      <c r="D335" s="5"/>
      <c r="E335" s="36"/>
      <c r="F335" s="36"/>
    </row>
    <row r="336" spans="1:6" ht="51">
      <c r="A336" s="83">
        <f>COUNT($A$317:A335)+1</f>
        <v>7</v>
      </c>
      <c r="B336" s="40" t="s">
        <v>401</v>
      </c>
      <c r="C336" s="5" t="s">
        <v>221</v>
      </c>
      <c r="D336" s="5">
        <v>1</v>
      </c>
      <c r="E336" s="100"/>
      <c r="F336" s="36">
        <f>(D336*E336)</f>
        <v>0</v>
      </c>
    </row>
    <row r="337" spans="1:20">
      <c r="A337" s="86"/>
      <c r="B337" s="38"/>
      <c r="C337" s="5"/>
      <c r="D337" s="5"/>
      <c r="E337" s="36"/>
      <c r="F337" s="36"/>
    </row>
    <row r="338" spans="1:20" ht="102">
      <c r="A338" s="83">
        <f>COUNT($A$317:A337)+1</f>
        <v>8</v>
      </c>
      <c r="B338" s="38" t="s">
        <v>402</v>
      </c>
      <c r="C338" s="5" t="s">
        <v>221</v>
      </c>
      <c r="D338" s="5">
        <v>10</v>
      </c>
      <c r="E338" s="100"/>
      <c r="F338" s="36">
        <f>(D338*E338)</f>
        <v>0</v>
      </c>
    </row>
    <row r="339" spans="1:20">
      <c r="A339" s="86"/>
      <c r="B339" s="38"/>
      <c r="C339" s="5"/>
      <c r="D339" s="5"/>
      <c r="E339" s="36"/>
      <c r="F339" s="36"/>
    </row>
    <row r="340" spans="1:20" ht="51">
      <c r="A340" s="83">
        <f>COUNT($A$317:A338)+1</f>
        <v>9</v>
      </c>
      <c r="B340" s="38" t="s">
        <v>490</v>
      </c>
      <c r="C340" s="5" t="s">
        <v>221</v>
      </c>
      <c r="D340" s="5">
        <v>10</v>
      </c>
      <c r="E340" s="100"/>
      <c r="F340" s="36">
        <f>(D340*E340)</f>
        <v>0</v>
      </c>
    </row>
    <row r="341" spans="1:20">
      <c r="A341" s="86"/>
      <c r="B341" s="38"/>
      <c r="C341" s="5"/>
      <c r="D341" s="5"/>
      <c r="E341" s="36"/>
      <c r="F341" s="36"/>
    </row>
    <row r="342" spans="1:20">
      <c r="A342" s="83">
        <f>COUNT($A$317:A340)+1</f>
        <v>10</v>
      </c>
      <c r="B342" s="38" t="s">
        <v>403</v>
      </c>
      <c r="C342" s="5" t="s">
        <v>229</v>
      </c>
      <c r="D342" s="5">
        <v>1</v>
      </c>
      <c r="E342" s="100"/>
      <c r="F342" s="36">
        <f>(D342*E342)</f>
        <v>0</v>
      </c>
    </row>
    <row r="343" spans="1:20">
      <c r="A343" s="86"/>
      <c r="B343" s="38"/>
      <c r="C343" s="5"/>
      <c r="D343" s="5"/>
      <c r="E343" s="36"/>
      <c r="F343" s="36"/>
    </row>
    <row r="344" spans="1:20" ht="25.5">
      <c r="A344" s="83">
        <f>A342+1</f>
        <v>11</v>
      </c>
      <c r="B344" s="38" t="s">
        <v>404</v>
      </c>
      <c r="C344" s="5" t="s">
        <v>229</v>
      </c>
      <c r="D344" s="5">
        <v>1</v>
      </c>
      <c r="E344" s="100"/>
      <c r="F344" s="36">
        <f>(D344*E344)</f>
        <v>0</v>
      </c>
    </row>
    <row r="345" spans="1:20">
      <c r="A345" s="85"/>
      <c r="B345" s="44"/>
      <c r="C345" s="62"/>
      <c r="D345" s="62"/>
      <c r="E345" s="63"/>
      <c r="F345" s="63"/>
    </row>
    <row r="346" spans="1:20" s="14" customFormat="1">
      <c r="A346" s="76"/>
      <c r="B346" s="237" t="str">
        <f>B315&amp;" - SKUPAJ:"</f>
        <v>PROTIVLOMNO VAROVANJE - SKUPAJ:</v>
      </c>
      <c r="C346" s="243"/>
      <c r="D346" s="243"/>
      <c r="E346" s="244"/>
      <c r="F346" s="13">
        <f>SUM(F316:F345)</f>
        <v>0</v>
      </c>
      <c r="G346" s="9"/>
      <c r="H346" s="13"/>
      <c r="I346" s="9"/>
      <c r="J346" s="9"/>
      <c r="K346" s="9"/>
      <c r="L346" s="9"/>
      <c r="M346" s="9"/>
      <c r="N346" s="9"/>
      <c r="O346" s="9"/>
      <c r="P346" s="9"/>
      <c r="Q346" s="9"/>
      <c r="R346" s="9"/>
      <c r="S346" s="9"/>
      <c r="T346" s="9"/>
    </row>
    <row r="347" spans="1:20">
      <c r="A347" s="85"/>
      <c r="B347" s="44"/>
      <c r="C347" s="62"/>
      <c r="D347" s="62"/>
      <c r="E347" s="63"/>
      <c r="F347" s="63"/>
    </row>
    <row r="348" spans="1:20">
      <c r="A348" s="85"/>
      <c r="B348" s="44"/>
      <c r="C348" s="62"/>
      <c r="D348" s="62"/>
      <c r="E348" s="224"/>
      <c r="F348" s="63"/>
    </row>
    <row r="349" spans="1:20" s="9" customFormat="1">
      <c r="A349" s="74" t="s">
        <v>432</v>
      </c>
      <c r="B349" s="236" t="s">
        <v>199</v>
      </c>
      <c r="C349" s="236"/>
      <c r="D349" s="236"/>
      <c r="E349" s="236"/>
      <c r="F349" s="236"/>
      <c r="H349" s="1"/>
    </row>
    <row r="350" spans="1:20">
      <c r="A350" s="83"/>
      <c r="B350" s="38"/>
      <c r="C350" s="5"/>
      <c r="D350" s="5"/>
      <c r="E350" s="36"/>
      <c r="F350" s="36"/>
    </row>
    <row r="351" spans="1:20" ht="38.25">
      <c r="A351" s="83">
        <f>COUNT($A$350:A350)+1</f>
        <v>1</v>
      </c>
      <c r="B351" s="38" t="s">
        <v>230</v>
      </c>
      <c r="C351" s="5"/>
      <c r="D351" s="5"/>
      <c r="E351" s="36"/>
      <c r="F351" s="36"/>
    </row>
    <row r="352" spans="1:20" ht="36">
      <c r="A352" s="83"/>
      <c r="B352" s="32" t="s">
        <v>231</v>
      </c>
      <c r="C352" s="5"/>
      <c r="D352" s="5"/>
      <c r="E352" s="36"/>
      <c r="F352" s="36"/>
    </row>
    <row r="353" spans="1:6">
      <c r="A353" s="86"/>
      <c r="B353" s="38" t="s">
        <v>374</v>
      </c>
      <c r="C353" s="5" t="s">
        <v>89</v>
      </c>
      <c r="D353" s="5">
        <v>165</v>
      </c>
      <c r="E353" s="100"/>
      <c r="F353" s="36">
        <f>(D353*E353)</f>
        <v>0</v>
      </c>
    </row>
    <row r="354" spans="1:6">
      <c r="A354" s="82"/>
      <c r="C354" s="5"/>
      <c r="D354" s="5"/>
      <c r="E354" s="36"/>
      <c r="F354" s="36"/>
    </row>
    <row r="355" spans="1:6">
      <c r="A355" s="83">
        <f>COUNT($A$350:A354)+1</f>
        <v>2</v>
      </c>
      <c r="B355" s="38" t="s">
        <v>375</v>
      </c>
      <c r="C355" s="5"/>
      <c r="D355" s="5"/>
      <c r="E355" s="36"/>
      <c r="F355" s="36"/>
    </row>
    <row r="356" spans="1:6">
      <c r="A356" s="83"/>
      <c r="B356" s="32" t="s">
        <v>258</v>
      </c>
      <c r="C356" s="5"/>
      <c r="D356" s="5"/>
    </row>
    <row r="357" spans="1:6">
      <c r="A357" s="82"/>
      <c r="B357" s="38" t="s">
        <v>376</v>
      </c>
      <c r="C357" s="5" t="s">
        <v>89</v>
      </c>
      <c r="D357" s="5">
        <v>55</v>
      </c>
      <c r="E357" s="100"/>
      <c r="F357" s="36">
        <f>(D357*E357)</f>
        <v>0</v>
      </c>
    </row>
    <row r="358" spans="1:6" ht="48">
      <c r="A358" s="83"/>
      <c r="B358" s="35" t="s">
        <v>263</v>
      </c>
      <c r="C358" s="5"/>
      <c r="D358" s="5"/>
      <c r="E358" s="36"/>
      <c r="F358" s="36"/>
    </row>
    <row r="359" spans="1:6">
      <c r="A359" s="82"/>
      <c r="C359" s="5"/>
      <c r="D359" s="5"/>
      <c r="E359" s="36"/>
      <c r="F359" s="36"/>
    </row>
    <row r="360" spans="1:6" ht="38.25">
      <c r="A360" s="83">
        <f>COUNT($A$350:A359)+1</f>
        <v>3</v>
      </c>
      <c r="B360" s="38" t="s">
        <v>441</v>
      </c>
      <c r="C360" s="5" t="s">
        <v>221</v>
      </c>
      <c r="D360" s="5">
        <v>1</v>
      </c>
      <c r="E360" s="100"/>
      <c r="F360" s="36">
        <f>(D360*E360)</f>
        <v>0</v>
      </c>
    </row>
    <row r="361" spans="1:6">
      <c r="A361" s="82"/>
      <c r="C361" s="5"/>
      <c r="D361" s="5"/>
      <c r="E361" s="36"/>
      <c r="F361" s="36"/>
    </row>
    <row r="362" spans="1:6" ht="25.5">
      <c r="A362" s="83">
        <f>COUNT($A$350:A361)+1</f>
        <v>4</v>
      </c>
      <c r="B362" s="38" t="s">
        <v>442</v>
      </c>
      <c r="C362" s="5" t="s">
        <v>221</v>
      </c>
      <c r="D362" s="5">
        <v>4</v>
      </c>
      <c r="E362" s="100"/>
      <c r="F362" s="36">
        <f>(D362*E362)</f>
        <v>0</v>
      </c>
    </row>
    <row r="363" spans="1:6">
      <c r="A363" s="82"/>
      <c r="B363" s="38"/>
      <c r="C363" s="5"/>
      <c r="D363" s="5"/>
      <c r="E363" s="36"/>
      <c r="F363" s="36"/>
    </row>
    <row r="364" spans="1:6" ht="25.5">
      <c r="A364" s="83">
        <f>COUNT($A$350:A363)+1</f>
        <v>5</v>
      </c>
      <c r="B364" s="17" t="s">
        <v>443</v>
      </c>
      <c r="C364" s="5" t="s">
        <v>221</v>
      </c>
      <c r="D364" s="5">
        <v>4</v>
      </c>
      <c r="E364" s="100"/>
      <c r="F364" s="36">
        <f>(D364*E364)</f>
        <v>0</v>
      </c>
    </row>
    <row r="365" spans="1:6">
      <c r="A365" s="82"/>
      <c r="C365" s="5"/>
      <c r="D365" s="5"/>
      <c r="E365" s="36"/>
      <c r="F365" s="36"/>
    </row>
    <row r="366" spans="1:6" ht="25.5">
      <c r="A366" s="83">
        <f>COUNT($A$350:A365)+1</f>
        <v>6</v>
      </c>
      <c r="B366" s="38" t="s">
        <v>444</v>
      </c>
      <c r="C366" s="5" t="s">
        <v>221</v>
      </c>
      <c r="D366" s="5">
        <v>4</v>
      </c>
      <c r="E366" s="100"/>
      <c r="F366" s="36">
        <f>(D366*E366)</f>
        <v>0</v>
      </c>
    </row>
    <row r="367" spans="1:6">
      <c r="A367" s="83"/>
      <c r="B367" s="40"/>
      <c r="C367" s="41"/>
      <c r="D367" s="41"/>
      <c r="E367" s="48"/>
      <c r="F367" s="48"/>
    </row>
    <row r="368" spans="1:6" ht="25.5">
      <c r="A368" s="83">
        <f>COUNT($A$350:A367)+1</f>
        <v>7</v>
      </c>
      <c r="B368" s="40" t="s">
        <v>405</v>
      </c>
      <c r="C368" s="29" t="s">
        <v>229</v>
      </c>
      <c r="D368" s="29">
        <v>1</v>
      </c>
      <c r="E368" s="100"/>
      <c r="F368" s="36">
        <f>(D368*E368)</f>
        <v>0</v>
      </c>
    </row>
    <row r="369" spans="1:20">
      <c r="A369" s="88"/>
      <c r="B369" s="44"/>
      <c r="C369" s="5"/>
      <c r="D369" s="5"/>
      <c r="E369" s="36"/>
      <c r="F369" s="36"/>
    </row>
    <row r="370" spans="1:20" s="14" customFormat="1">
      <c r="A370" s="76"/>
      <c r="B370" s="237" t="str">
        <f>B349 &amp;" - SKUPAJ:"</f>
        <v>SOS INŠTALACIJA - SKUPAJ:</v>
      </c>
      <c r="C370" s="243"/>
      <c r="D370" s="243"/>
      <c r="E370" s="244"/>
      <c r="F370" s="13">
        <f>SUM(F351:F369)</f>
        <v>0</v>
      </c>
      <c r="G370" s="9"/>
      <c r="H370" s="13"/>
      <c r="I370" s="9"/>
      <c r="J370" s="9"/>
      <c r="K370" s="9"/>
      <c r="L370" s="9"/>
      <c r="M370" s="9"/>
      <c r="N370" s="9"/>
      <c r="O370" s="9"/>
      <c r="P370" s="9"/>
      <c r="Q370" s="9"/>
      <c r="R370" s="9"/>
      <c r="S370" s="9"/>
      <c r="T370" s="9"/>
    </row>
    <row r="371" spans="1:20">
      <c r="A371" s="85"/>
      <c r="B371" s="44"/>
      <c r="C371" s="62"/>
      <c r="D371" s="62"/>
      <c r="E371" s="224"/>
      <c r="F371" s="63"/>
    </row>
    <row r="372" spans="1:20">
      <c r="A372" s="85"/>
      <c r="B372" s="72"/>
      <c r="C372" s="41"/>
      <c r="D372" s="41"/>
      <c r="E372" s="48"/>
      <c r="F372" s="48"/>
    </row>
    <row r="373" spans="1:20" s="9" customFormat="1">
      <c r="A373" s="74" t="s">
        <v>433</v>
      </c>
      <c r="B373" s="236" t="s">
        <v>434</v>
      </c>
      <c r="C373" s="236"/>
      <c r="D373" s="236"/>
      <c r="E373" s="236"/>
      <c r="F373" s="236"/>
      <c r="H373" s="1"/>
    </row>
    <row r="374" spans="1:20">
      <c r="A374" s="83"/>
      <c r="B374" s="38"/>
      <c r="C374" s="5"/>
      <c r="D374" s="5"/>
      <c r="E374" s="59"/>
      <c r="F374" s="59"/>
    </row>
    <row r="375" spans="1:20" ht="25.5">
      <c r="A375" s="83">
        <f>COUNT($A$374:A374)+1</f>
        <v>1</v>
      </c>
      <c r="B375" s="38" t="s">
        <v>406</v>
      </c>
      <c r="C375" s="5" t="s">
        <v>89</v>
      </c>
      <c r="D375" s="5">
        <v>15</v>
      </c>
      <c r="E375" s="100"/>
      <c r="F375" s="36">
        <f>(D375*E375)</f>
        <v>0</v>
      </c>
    </row>
    <row r="376" spans="1:20">
      <c r="A376" s="82"/>
      <c r="B376" s="38"/>
      <c r="C376" s="5"/>
      <c r="D376" s="5"/>
      <c r="E376" s="36"/>
      <c r="F376" s="36"/>
    </row>
    <row r="377" spans="1:20" ht="38.25">
      <c r="A377" s="83">
        <f>COUNT($A$374:A376)+1</f>
        <v>2</v>
      </c>
      <c r="B377" s="38" t="s">
        <v>407</v>
      </c>
      <c r="C377" s="5" t="s">
        <v>89</v>
      </c>
      <c r="D377" s="5">
        <v>85</v>
      </c>
      <c r="E377" s="100"/>
      <c r="F377" s="36">
        <f>(D377*E377)</f>
        <v>0</v>
      </c>
    </row>
    <row r="378" spans="1:20">
      <c r="A378" s="82"/>
      <c r="B378" s="38"/>
      <c r="C378" s="5"/>
      <c r="D378" s="5"/>
      <c r="E378" s="36"/>
      <c r="F378" s="36"/>
    </row>
    <row r="379" spans="1:20" ht="38.25">
      <c r="A379" s="83">
        <f>COUNT($A$374:A378)+1</f>
        <v>3</v>
      </c>
      <c r="B379" s="38" t="s">
        <v>408</v>
      </c>
      <c r="C379" s="5" t="s">
        <v>221</v>
      </c>
      <c r="D379" s="5">
        <v>4</v>
      </c>
      <c r="E379" s="100"/>
      <c r="F379" s="36">
        <f>(D379*E379)</f>
        <v>0</v>
      </c>
    </row>
    <row r="380" spans="1:20">
      <c r="A380" s="82"/>
      <c r="B380" s="38"/>
      <c r="C380" s="5"/>
      <c r="D380" s="5"/>
      <c r="E380" s="36"/>
      <c r="F380" s="36"/>
    </row>
    <row r="381" spans="1:20" ht="25.5">
      <c r="A381" s="83">
        <f>COUNT($A$374:A380)+1</f>
        <v>4</v>
      </c>
      <c r="B381" s="38" t="s">
        <v>409</v>
      </c>
      <c r="C381" s="5" t="s">
        <v>221</v>
      </c>
      <c r="D381" s="5">
        <v>4</v>
      </c>
      <c r="E381" s="100"/>
      <c r="F381" s="36">
        <f>(D381*E381)</f>
        <v>0</v>
      </c>
    </row>
    <row r="382" spans="1:20">
      <c r="A382" s="82"/>
      <c r="B382" s="38"/>
      <c r="C382" s="5"/>
      <c r="D382" s="5"/>
      <c r="E382" s="36"/>
      <c r="F382" s="36"/>
    </row>
    <row r="383" spans="1:20">
      <c r="A383" s="83">
        <f>COUNT($A$374:A382)+1</f>
        <v>5</v>
      </c>
      <c r="B383" s="38" t="s">
        <v>410</v>
      </c>
      <c r="C383" s="5" t="s">
        <v>89</v>
      </c>
      <c r="D383" s="5">
        <v>95</v>
      </c>
      <c r="E383" s="100"/>
      <c r="F383" s="36">
        <f>(D383*E383)</f>
        <v>0</v>
      </c>
    </row>
    <row r="384" spans="1:20">
      <c r="A384" s="82"/>
      <c r="B384" s="38"/>
      <c r="C384" s="5"/>
      <c r="D384" s="5"/>
      <c r="E384" s="36"/>
      <c r="F384" s="36"/>
    </row>
    <row r="385" spans="1:6">
      <c r="A385" s="83">
        <f>COUNT($A$374:A384)+1</f>
        <v>6</v>
      </c>
      <c r="B385" s="38" t="s">
        <v>411</v>
      </c>
      <c r="C385" s="5" t="s">
        <v>89</v>
      </c>
      <c r="D385" s="5">
        <v>52</v>
      </c>
      <c r="E385" s="100"/>
      <c r="F385" s="36">
        <f>(D385*E385)</f>
        <v>0</v>
      </c>
    </row>
    <row r="386" spans="1:6">
      <c r="A386" s="82"/>
      <c r="B386" s="38"/>
      <c r="C386" s="5"/>
      <c r="D386" s="5"/>
      <c r="E386" s="36"/>
      <c r="F386" s="36"/>
    </row>
    <row r="387" spans="1:6" ht="25.5">
      <c r="A387" s="83">
        <f>COUNT($A$374:A386)+1</f>
        <v>7</v>
      </c>
      <c r="B387" s="38" t="s">
        <v>412</v>
      </c>
      <c r="C387" s="5" t="s">
        <v>221</v>
      </c>
      <c r="D387" s="5">
        <v>4</v>
      </c>
      <c r="E387" s="100"/>
      <c r="F387" s="36">
        <f>(D387*E387)</f>
        <v>0</v>
      </c>
    </row>
    <row r="388" spans="1:6">
      <c r="A388" s="86"/>
      <c r="B388" s="38"/>
      <c r="C388" s="5"/>
      <c r="D388" s="5"/>
      <c r="E388" s="36"/>
      <c r="F388" s="36"/>
    </row>
    <row r="389" spans="1:6" ht="24.75">
      <c r="A389" s="83">
        <f>COUNT($A$374:A388)+1</f>
        <v>8</v>
      </c>
      <c r="B389" s="38" t="s">
        <v>456</v>
      </c>
      <c r="C389" s="5" t="s">
        <v>221</v>
      </c>
      <c r="D389" s="5">
        <v>147</v>
      </c>
      <c r="E389" s="100"/>
      <c r="F389" s="36">
        <f>(D389*E389)</f>
        <v>0</v>
      </c>
    </row>
    <row r="390" spans="1:6">
      <c r="A390" s="86"/>
      <c r="B390" s="38"/>
      <c r="C390" s="5"/>
      <c r="D390" s="5"/>
      <c r="E390" s="36"/>
      <c r="F390" s="36"/>
    </row>
    <row r="391" spans="1:6">
      <c r="A391" s="83">
        <f>COUNT($A$374:A390)+1</f>
        <v>9</v>
      </c>
      <c r="B391" s="38" t="s">
        <v>413</v>
      </c>
      <c r="C391" s="5" t="s">
        <v>221</v>
      </c>
      <c r="D391" s="5">
        <v>1</v>
      </c>
      <c r="E391" s="100"/>
      <c r="F391" s="36">
        <f>(D391*E391)</f>
        <v>0</v>
      </c>
    </row>
    <row r="392" spans="1:6">
      <c r="A392" s="83"/>
      <c r="B392" s="38"/>
      <c r="C392" s="5"/>
      <c r="D392" s="5"/>
      <c r="E392" s="36"/>
      <c r="F392" s="36"/>
    </row>
    <row r="393" spans="1:6">
      <c r="A393" s="83">
        <f>COUNT($A$374:A392)+1</f>
        <v>10</v>
      </c>
      <c r="B393" s="38" t="s">
        <v>414</v>
      </c>
      <c r="C393" s="5" t="s">
        <v>221</v>
      </c>
      <c r="D393" s="5">
        <v>1</v>
      </c>
      <c r="E393" s="100"/>
      <c r="F393" s="36">
        <f>(D393*E393)</f>
        <v>0</v>
      </c>
    </row>
    <row r="394" spans="1:6">
      <c r="A394" s="83"/>
      <c r="B394" s="38"/>
      <c r="C394" s="5"/>
      <c r="D394" s="5"/>
      <c r="E394" s="36"/>
      <c r="F394" s="36"/>
    </row>
    <row r="395" spans="1:6">
      <c r="A395" s="83">
        <f>COUNT($A$374:A394)+1</f>
        <v>11</v>
      </c>
      <c r="B395" s="38" t="s">
        <v>415</v>
      </c>
      <c r="C395" s="5" t="s">
        <v>221</v>
      </c>
      <c r="D395" s="5">
        <v>30</v>
      </c>
      <c r="E395" s="100"/>
      <c r="F395" s="36">
        <f>(D395*E395)</f>
        <v>0</v>
      </c>
    </row>
    <row r="396" spans="1:6">
      <c r="A396" s="83"/>
      <c r="B396" s="38"/>
      <c r="C396" s="5"/>
      <c r="D396" s="5"/>
      <c r="E396" s="36"/>
      <c r="F396" s="36"/>
    </row>
    <row r="397" spans="1:6" ht="25.5">
      <c r="A397" s="83">
        <f>COUNT($A$374:A396)+1</f>
        <v>12</v>
      </c>
      <c r="B397" s="38" t="s">
        <v>416</v>
      </c>
      <c r="C397" s="5" t="s">
        <v>221</v>
      </c>
      <c r="D397" s="5">
        <v>10</v>
      </c>
      <c r="E397" s="100"/>
      <c r="F397" s="36">
        <f>(D397*E397)</f>
        <v>0</v>
      </c>
    </row>
    <row r="398" spans="1:6">
      <c r="A398" s="82"/>
      <c r="B398" s="38"/>
      <c r="C398" s="5"/>
      <c r="D398" s="5"/>
      <c r="E398" s="36"/>
      <c r="F398" s="36"/>
    </row>
    <row r="399" spans="1:6">
      <c r="A399" s="83">
        <f>COUNT($A$374:A398)+1</f>
        <v>13</v>
      </c>
      <c r="B399" s="38" t="s">
        <v>417</v>
      </c>
      <c r="C399" s="5" t="s">
        <v>418</v>
      </c>
      <c r="D399" s="5">
        <v>2</v>
      </c>
      <c r="E399" s="100"/>
      <c r="F399" s="36">
        <f>(D399*E399)</f>
        <v>0</v>
      </c>
    </row>
    <row r="400" spans="1:6">
      <c r="A400" s="82"/>
      <c r="B400" s="38"/>
      <c r="C400" s="5"/>
      <c r="D400" s="5"/>
      <c r="E400" s="36"/>
      <c r="F400" s="36"/>
    </row>
    <row r="401" spans="1:20">
      <c r="A401" s="83">
        <f>COUNT($A$374:A400)+1</f>
        <v>14</v>
      </c>
      <c r="B401" s="38" t="s">
        <v>419</v>
      </c>
      <c r="C401" s="5" t="s">
        <v>229</v>
      </c>
      <c r="D401" s="5">
        <v>1</v>
      </c>
      <c r="E401" s="100"/>
      <c r="F401" s="36">
        <f>(D401*E401)</f>
        <v>0</v>
      </c>
    </row>
    <row r="402" spans="1:20">
      <c r="A402" s="82"/>
      <c r="C402" s="5"/>
      <c r="D402" s="5"/>
      <c r="E402" s="36"/>
      <c r="F402" s="36"/>
    </row>
    <row r="403" spans="1:20" s="14" customFormat="1">
      <c r="A403" s="76"/>
      <c r="B403" s="237" t="str">
        <f>B373 &amp;" - SKUPAJ:"</f>
        <v>STRELOVODNA INŠTALACIJA,OZEMLJITVE - SKUPAJ:</v>
      </c>
      <c r="C403" s="243"/>
      <c r="D403" s="243"/>
      <c r="E403" s="244"/>
      <c r="F403" s="13">
        <f>SUM(F374:F402)</f>
        <v>0</v>
      </c>
      <c r="G403" s="9"/>
      <c r="H403" s="13"/>
      <c r="I403" s="9"/>
      <c r="J403" s="9"/>
      <c r="K403" s="9"/>
      <c r="L403" s="9"/>
      <c r="M403" s="9"/>
      <c r="N403" s="9"/>
      <c r="O403" s="9"/>
      <c r="P403" s="9"/>
      <c r="Q403" s="9"/>
      <c r="R403" s="9"/>
      <c r="S403" s="9"/>
      <c r="T403" s="9"/>
    </row>
    <row r="404" spans="1:20">
      <c r="A404" s="82"/>
      <c r="B404" s="32"/>
      <c r="C404" s="5"/>
      <c r="D404" s="5"/>
      <c r="E404" s="5"/>
      <c r="F404" s="5"/>
    </row>
    <row r="405" spans="1:20" ht="15">
      <c r="A405" s="82"/>
      <c r="C405" s="5"/>
      <c r="D405" s="5"/>
      <c r="E405" s="5"/>
      <c r="F405" s="64">
        <f>F403++F370+F346+F312+F264+F194+F157+F52</f>
        <v>0</v>
      </c>
      <c r="H405" s="64"/>
    </row>
    <row r="406" spans="1:20" ht="15">
      <c r="F406" s="64"/>
    </row>
    <row r="409" spans="1:20">
      <c r="E409" s="39"/>
      <c r="F409" s="39"/>
    </row>
    <row r="410" spans="1:20">
      <c r="E410" s="39"/>
      <c r="F410" s="39"/>
    </row>
    <row r="411" spans="1:20">
      <c r="E411" s="39"/>
      <c r="F411" s="39"/>
    </row>
    <row r="412" spans="1:20">
      <c r="E412" s="39"/>
      <c r="F412" s="39"/>
    </row>
    <row r="413" spans="1:20">
      <c r="E413" s="39"/>
      <c r="F413" s="39"/>
    </row>
    <row r="414" spans="1:20">
      <c r="E414" s="39"/>
      <c r="F414" s="39"/>
    </row>
    <row r="415" spans="1:20">
      <c r="E415" s="39"/>
      <c r="F415" s="39"/>
    </row>
    <row r="416" spans="1:20">
      <c r="E416" s="39"/>
      <c r="F416" s="39"/>
    </row>
    <row r="417" spans="5:6">
      <c r="E417" s="39"/>
      <c r="F417" s="39"/>
    </row>
    <row r="418" spans="5:6">
      <c r="E418" s="39"/>
      <c r="F418" s="39"/>
    </row>
    <row r="419" spans="5:6">
      <c r="E419" s="39"/>
      <c r="F419" s="39"/>
    </row>
  </sheetData>
  <sheetProtection algorithmName="SHA-512" hashValue="emvQ+wURvgfmgjgMc1LnChuNhJHHDTgIt8mhvA5XM1UASE4I6iAKn8GmJCnKQwjYP3SMrUunEVtVQJVqEJG1eg==" saltValue="U9JFlH0odbWYHcv7ALRz1g==" spinCount="100000" sheet="1" objects="1" scenarios="1" selectLockedCells="1"/>
  <mergeCells count="40">
    <mergeCell ref="B403:E403"/>
    <mergeCell ref="B2:F2"/>
    <mergeCell ref="B267:F267"/>
    <mergeCell ref="B315:F315"/>
    <mergeCell ref="B349:F349"/>
    <mergeCell ref="B373:F373"/>
    <mergeCell ref="B312:E312"/>
    <mergeCell ref="B346:E346"/>
    <mergeCell ref="B370:E370"/>
    <mergeCell ref="B264:E264"/>
    <mergeCell ref="B54:F54"/>
    <mergeCell ref="B160:F160"/>
    <mergeCell ref="B197:F197"/>
    <mergeCell ref="B3:F3"/>
    <mergeCell ref="B14:F14"/>
    <mergeCell ref="B52:E52"/>
    <mergeCell ref="B157:E157"/>
    <mergeCell ref="B194:E194"/>
    <mergeCell ref="A317:A321"/>
    <mergeCell ref="A323:A326"/>
    <mergeCell ref="A296:A308"/>
    <mergeCell ref="A288:A289"/>
    <mergeCell ref="A282:A286"/>
    <mergeCell ref="A274:A280"/>
    <mergeCell ref="A269:A272"/>
    <mergeCell ref="A244:A262"/>
    <mergeCell ref="A222:A242"/>
    <mergeCell ref="A212:A220"/>
    <mergeCell ref="A162:A186"/>
    <mergeCell ref="A75:A80"/>
    <mergeCell ref="A56:A73"/>
    <mergeCell ref="A129:A130"/>
    <mergeCell ref="A96:A98"/>
    <mergeCell ref="A87:A94"/>
    <mergeCell ref="A82:A83"/>
    <mergeCell ref="A104:A107"/>
    <mergeCell ref="A109:A112"/>
    <mergeCell ref="A114:A116"/>
    <mergeCell ref="A118:A119"/>
    <mergeCell ref="A121:A125"/>
  </mergeCells>
  <conditionalFormatting sqref="E308:E963 E4:E296">
    <cfRule type="expression" dxfId="2" priority="1">
      <formula>$D4&gt;0</formula>
    </cfRule>
  </conditionalFormatting>
  <pageMargins left="0.70866141732283472" right="0.39370078740157483" top="0.62992125984251968" bottom="0.35" header="0.19685039370078741" footer="0.11811023622047245"/>
  <pageSetup paperSize="9" scale="81" fitToHeight="50" orientation="portrait" r:id="rId1"/>
  <headerFooter>
    <oddHeader>&amp;L&amp;G</oddHeader>
    <oddFooter>&amp;C&amp;P od &amp;N&amp;R&amp;K000000&amp;P/&amp;N</oddFooter>
  </headerFooter>
  <rowBreaks count="6" manualBreakCount="6">
    <brk id="28" max="6" man="1"/>
    <brk id="53" max="6" man="1"/>
    <brk id="99" max="6" man="1"/>
    <brk id="159" max="5" man="1"/>
    <brk id="194" max="5" man="1"/>
    <brk id="242"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R79"/>
  <sheetViews>
    <sheetView view="pageBreakPreview" topLeftCell="A59" zoomScale="120" zoomScaleNormal="100" zoomScaleSheetLayoutView="120" workbookViewId="0">
      <selection activeCell="C41" sqref="C41"/>
    </sheetView>
  </sheetViews>
  <sheetFormatPr defaultColWidth="9.140625" defaultRowHeight="12.75"/>
  <cols>
    <col min="1" max="1" width="5.7109375" style="194" customWidth="1"/>
    <col min="2" max="2" width="55.7109375" style="195" customWidth="1"/>
    <col min="3" max="3" width="5.7109375" style="173" customWidth="1"/>
    <col min="4" max="4" width="10.7109375" style="173" customWidth="1"/>
    <col min="5" max="6" width="13.7109375" style="127" customWidth="1"/>
    <col min="7" max="16384" width="9.140625" style="1"/>
  </cols>
  <sheetData>
    <row r="1" spans="1:6" s="9" customFormat="1">
      <c r="A1" s="78" t="s">
        <v>151</v>
      </c>
      <c r="B1" s="236" t="s">
        <v>463</v>
      </c>
      <c r="C1" s="236"/>
      <c r="D1" s="236"/>
      <c r="E1" s="236"/>
      <c r="F1" s="236"/>
    </row>
    <row r="2" spans="1:6" s="71" customFormat="1">
      <c r="A2" s="77" t="s">
        <v>30</v>
      </c>
      <c r="B2" s="68" t="s">
        <v>31</v>
      </c>
      <c r="C2" s="69" t="s">
        <v>32</v>
      </c>
      <c r="D2" s="69" t="s">
        <v>56</v>
      </c>
      <c r="E2" s="95" t="s">
        <v>33</v>
      </c>
      <c r="F2" s="70" t="s">
        <v>28</v>
      </c>
    </row>
    <row r="3" spans="1:6">
      <c r="A3" s="75"/>
      <c r="B3" s="2"/>
      <c r="C3" s="26"/>
      <c r="D3" s="26"/>
      <c r="E3" s="123"/>
      <c r="F3" s="123"/>
    </row>
    <row r="4" spans="1:6" ht="76.5">
      <c r="A4" s="252">
        <v>1</v>
      </c>
      <c r="B4" s="175" t="s">
        <v>152</v>
      </c>
      <c r="C4" s="176"/>
      <c r="D4" s="177"/>
      <c r="E4" s="124"/>
      <c r="F4" s="124"/>
    </row>
    <row r="5" spans="1:6">
      <c r="A5" s="252"/>
      <c r="B5" s="178" t="s">
        <v>118</v>
      </c>
      <c r="C5" s="176"/>
      <c r="D5" s="177"/>
      <c r="E5" s="125"/>
      <c r="F5" s="124"/>
    </row>
    <row r="6" spans="1:6">
      <c r="A6" s="252"/>
      <c r="B6" s="178" t="s">
        <v>119</v>
      </c>
      <c r="C6" s="176" t="s">
        <v>83</v>
      </c>
      <c r="D6" s="177">
        <v>2</v>
      </c>
      <c r="E6" s="106"/>
      <c r="F6" s="124">
        <f>D6*E6</f>
        <v>0</v>
      </c>
    </row>
    <row r="7" spans="1:6">
      <c r="A7" s="252"/>
      <c r="B7" s="178" t="s">
        <v>120</v>
      </c>
      <c r="C7" s="176" t="s">
        <v>83</v>
      </c>
      <c r="D7" s="177">
        <v>2</v>
      </c>
      <c r="E7" s="106"/>
      <c r="F7" s="124">
        <f>D7*E7</f>
        <v>0</v>
      </c>
    </row>
    <row r="8" spans="1:6">
      <c r="A8" s="252"/>
      <c r="B8" s="178" t="s">
        <v>121</v>
      </c>
      <c r="C8" s="176" t="s">
        <v>83</v>
      </c>
      <c r="D8" s="177">
        <v>3</v>
      </c>
      <c r="E8" s="106"/>
      <c r="F8" s="124">
        <f>D8*E8</f>
        <v>0</v>
      </c>
    </row>
    <row r="9" spans="1:6">
      <c r="A9" s="75"/>
      <c r="B9" s="4"/>
      <c r="C9" s="26"/>
      <c r="D9" s="179"/>
      <c r="E9" s="125"/>
      <c r="F9" s="124"/>
    </row>
    <row r="10" spans="1:6" ht="89.25">
      <c r="A10" s="252">
        <f>COUNT($A$3:A9)+1</f>
        <v>2</v>
      </c>
      <c r="B10" s="175" t="s">
        <v>153</v>
      </c>
      <c r="C10" s="176"/>
      <c r="D10" s="177"/>
      <c r="E10" s="125"/>
      <c r="F10" s="124"/>
    </row>
    <row r="11" spans="1:6">
      <c r="A11" s="252"/>
      <c r="B11" s="178" t="s">
        <v>122</v>
      </c>
      <c r="C11" s="176"/>
      <c r="D11" s="177"/>
      <c r="E11" s="125"/>
      <c r="F11" s="124"/>
    </row>
    <row r="12" spans="1:6">
      <c r="A12" s="252"/>
      <c r="B12" s="178" t="s">
        <v>123</v>
      </c>
      <c r="C12" s="176" t="s">
        <v>83</v>
      </c>
      <c r="D12" s="177">
        <v>1</v>
      </c>
      <c r="E12" s="106"/>
      <c r="F12" s="124">
        <f t="shared" ref="F12:F25" si="0">D12*E12</f>
        <v>0</v>
      </c>
    </row>
    <row r="13" spans="1:6">
      <c r="A13" s="252"/>
      <c r="B13" s="178" t="s">
        <v>124</v>
      </c>
      <c r="C13" s="176" t="s">
        <v>83</v>
      </c>
      <c r="D13" s="177">
        <v>4</v>
      </c>
      <c r="E13" s="106"/>
      <c r="F13" s="124">
        <f t="shared" si="0"/>
        <v>0</v>
      </c>
    </row>
    <row r="14" spans="1:6">
      <c r="A14" s="252"/>
      <c r="B14" s="178" t="s">
        <v>125</v>
      </c>
      <c r="C14" s="176" t="s">
        <v>83</v>
      </c>
      <c r="D14" s="177">
        <v>2</v>
      </c>
      <c r="E14" s="106"/>
      <c r="F14" s="124">
        <f t="shared" si="0"/>
        <v>0</v>
      </c>
    </row>
    <row r="15" spans="1:6">
      <c r="A15" s="252"/>
      <c r="B15" s="178" t="s">
        <v>126</v>
      </c>
      <c r="C15" s="176" t="s">
        <v>83</v>
      </c>
      <c r="D15" s="177">
        <v>1</v>
      </c>
      <c r="E15" s="106"/>
      <c r="F15" s="124">
        <f t="shared" si="0"/>
        <v>0</v>
      </c>
    </row>
    <row r="16" spans="1:6">
      <c r="A16" s="252"/>
      <c r="B16" s="178" t="s">
        <v>127</v>
      </c>
      <c r="C16" s="176" t="s">
        <v>83</v>
      </c>
      <c r="D16" s="177">
        <v>2</v>
      </c>
      <c r="E16" s="106"/>
      <c r="F16" s="124">
        <f t="shared" si="0"/>
        <v>0</v>
      </c>
    </row>
    <row r="17" spans="1:6">
      <c r="A17" s="252"/>
      <c r="B17" s="180" t="s">
        <v>128</v>
      </c>
      <c r="C17" s="176" t="s">
        <v>83</v>
      </c>
      <c r="D17" s="177">
        <v>2</v>
      </c>
      <c r="E17" s="107"/>
      <c r="F17" s="124">
        <f t="shared" si="0"/>
        <v>0</v>
      </c>
    </row>
    <row r="18" spans="1:6">
      <c r="A18" s="252"/>
      <c r="B18" s="178" t="s">
        <v>129</v>
      </c>
      <c r="C18" s="176" t="s">
        <v>83</v>
      </c>
      <c r="D18" s="177">
        <v>4</v>
      </c>
      <c r="E18" s="106"/>
      <c r="F18" s="124">
        <f t="shared" si="0"/>
        <v>0</v>
      </c>
    </row>
    <row r="19" spans="1:6">
      <c r="A19" s="252"/>
      <c r="B19" s="178" t="s">
        <v>130</v>
      </c>
      <c r="C19" s="181" t="s">
        <v>83</v>
      </c>
      <c r="D19" s="177">
        <f>5-2</f>
        <v>3</v>
      </c>
      <c r="E19" s="106"/>
      <c r="F19" s="124">
        <f t="shared" si="0"/>
        <v>0</v>
      </c>
    </row>
    <row r="20" spans="1:6">
      <c r="A20" s="252"/>
      <c r="B20" s="178" t="s">
        <v>131</v>
      </c>
      <c r="C20" s="181" t="s">
        <v>83</v>
      </c>
      <c r="D20" s="182">
        <v>1</v>
      </c>
      <c r="E20" s="107"/>
      <c r="F20" s="124">
        <f t="shared" si="0"/>
        <v>0</v>
      </c>
    </row>
    <row r="21" spans="1:6">
      <c r="A21" s="252"/>
      <c r="B21" s="183" t="s">
        <v>132</v>
      </c>
      <c r="C21" s="176" t="s">
        <v>83</v>
      </c>
      <c r="D21" s="177">
        <v>5</v>
      </c>
      <c r="E21" s="107"/>
      <c r="F21" s="124">
        <f t="shared" si="0"/>
        <v>0</v>
      </c>
    </row>
    <row r="22" spans="1:6">
      <c r="A22" s="252"/>
      <c r="B22" s="183" t="s">
        <v>133</v>
      </c>
      <c r="C22" s="176" t="s">
        <v>83</v>
      </c>
      <c r="D22" s="177">
        <v>1</v>
      </c>
      <c r="E22" s="107"/>
      <c r="F22" s="124">
        <f t="shared" si="0"/>
        <v>0</v>
      </c>
    </row>
    <row r="23" spans="1:6">
      <c r="A23" s="252"/>
      <c r="B23" s="183" t="s">
        <v>134</v>
      </c>
      <c r="C23" s="176" t="s">
        <v>83</v>
      </c>
      <c r="D23" s="177">
        <v>3</v>
      </c>
      <c r="E23" s="107"/>
      <c r="F23" s="124">
        <f t="shared" si="0"/>
        <v>0</v>
      </c>
    </row>
    <row r="24" spans="1:6">
      <c r="A24" s="252"/>
      <c r="B24" s="4" t="s">
        <v>135</v>
      </c>
      <c r="C24" s="176" t="s">
        <v>83</v>
      </c>
      <c r="D24" s="177">
        <v>1</v>
      </c>
      <c r="E24" s="106"/>
      <c r="F24" s="124">
        <f t="shared" si="0"/>
        <v>0</v>
      </c>
    </row>
    <row r="25" spans="1:6">
      <c r="A25" s="252"/>
      <c r="B25" s="178" t="s">
        <v>136</v>
      </c>
      <c r="C25" s="184" t="s">
        <v>83</v>
      </c>
      <c r="D25" s="177">
        <v>6</v>
      </c>
      <c r="E25" s="107"/>
      <c r="F25" s="124">
        <f t="shared" si="0"/>
        <v>0</v>
      </c>
    </row>
    <row r="26" spans="1:6">
      <c r="A26" s="174"/>
      <c r="B26" s="178"/>
      <c r="C26" s="184"/>
      <c r="D26" s="177"/>
      <c r="E26" s="225"/>
      <c r="F26" s="124"/>
    </row>
    <row r="27" spans="1:6" ht="38.25">
      <c r="A27" s="252">
        <f>COUNT($A$3:A25)+1</f>
        <v>3</v>
      </c>
      <c r="B27" s="175" t="s">
        <v>154</v>
      </c>
      <c r="C27" s="176"/>
      <c r="D27" s="177"/>
      <c r="E27" s="125"/>
      <c r="F27" s="124"/>
    </row>
    <row r="28" spans="1:6">
      <c r="A28" s="252"/>
      <c r="B28" s="4" t="s">
        <v>137</v>
      </c>
      <c r="C28" s="26" t="s">
        <v>101</v>
      </c>
      <c r="D28" s="179">
        <v>5</v>
      </c>
      <c r="E28" s="106"/>
      <c r="F28" s="124">
        <f>D28*E28</f>
        <v>0</v>
      </c>
    </row>
    <row r="29" spans="1:6">
      <c r="A29" s="174"/>
      <c r="B29" s="178"/>
      <c r="C29" s="185"/>
      <c r="D29" s="186"/>
      <c r="E29" s="126"/>
      <c r="F29" s="126"/>
    </row>
    <row r="30" spans="1:6" ht="38.25">
      <c r="A30" s="252">
        <f>COUNT($A$3:A29)+1</f>
        <v>4</v>
      </c>
      <c r="B30" s="175" t="s">
        <v>155</v>
      </c>
      <c r="C30" s="176"/>
      <c r="D30" s="177"/>
      <c r="E30" s="125"/>
      <c r="F30" s="124"/>
    </row>
    <row r="31" spans="1:6">
      <c r="A31" s="252"/>
      <c r="B31" s="126" t="s">
        <v>137</v>
      </c>
      <c r="C31" s="187" t="s">
        <v>101</v>
      </c>
      <c r="D31" s="177">
        <v>5</v>
      </c>
      <c r="E31" s="108"/>
      <c r="F31" s="124">
        <f>D31*E31</f>
        <v>0</v>
      </c>
    </row>
    <row r="32" spans="1:6">
      <c r="A32" s="75"/>
      <c r="B32" s="188"/>
      <c r="C32" s="187"/>
      <c r="D32" s="177"/>
      <c r="E32" s="125"/>
      <c r="F32" s="124"/>
    </row>
    <row r="33" spans="1:6" ht="38.25">
      <c r="A33" s="174">
        <f>COUNT($A$3:A32)+1</f>
        <v>5</v>
      </c>
      <c r="B33" s="175" t="s">
        <v>156</v>
      </c>
      <c r="C33" s="187" t="s">
        <v>101</v>
      </c>
      <c r="D33" s="177">
        <v>40</v>
      </c>
      <c r="E33" s="106"/>
      <c r="F33" s="124">
        <f>D33*E33</f>
        <v>0</v>
      </c>
    </row>
    <row r="34" spans="1:6">
      <c r="A34" s="174"/>
      <c r="B34" s="178"/>
      <c r="C34" s="187"/>
      <c r="D34" s="177"/>
      <c r="E34" s="125"/>
      <c r="F34" s="124"/>
    </row>
    <row r="35" spans="1:6" ht="51">
      <c r="A35" s="174">
        <f>COUNT($A$3:A34)+1</f>
        <v>6</v>
      </c>
      <c r="B35" s="178" t="s">
        <v>464</v>
      </c>
      <c r="C35" s="187" t="s">
        <v>101</v>
      </c>
      <c r="D35" s="177">
        <v>39</v>
      </c>
      <c r="E35" s="106"/>
      <c r="F35" s="124">
        <f>D35*E35</f>
        <v>0</v>
      </c>
    </row>
    <row r="36" spans="1:6">
      <c r="A36" s="174"/>
      <c r="B36" s="178"/>
      <c r="C36" s="176"/>
      <c r="D36" s="177"/>
      <c r="E36" s="125"/>
      <c r="F36" s="124"/>
    </row>
    <row r="37" spans="1:6" ht="102">
      <c r="A37" s="252">
        <f>COUNT($A$3:A36)+1</f>
        <v>7</v>
      </c>
      <c r="B37" s="188" t="s">
        <v>465</v>
      </c>
      <c r="C37" s="187"/>
      <c r="D37" s="177"/>
      <c r="E37" s="125"/>
      <c r="F37" s="124"/>
    </row>
    <row r="38" spans="1:6">
      <c r="A38" s="252"/>
      <c r="B38" s="175" t="s">
        <v>90</v>
      </c>
      <c r="C38" s="26"/>
      <c r="D38" s="179"/>
      <c r="E38" s="125"/>
      <c r="F38" s="124"/>
    </row>
    <row r="39" spans="1:6">
      <c r="A39" s="252"/>
      <c r="B39" s="4" t="s">
        <v>91</v>
      </c>
      <c r="C39" s="176" t="s">
        <v>89</v>
      </c>
      <c r="D39" s="177">
        <v>320</v>
      </c>
      <c r="E39" s="106"/>
      <c r="F39" s="124">
        <f t="shared" ref="F39:F42" si="1">D39*E39</f>
        <v>0</v>
      </c>
    </row>
    <row r="40" spans="1:6">
      <c r="A40" s="252"/>
      <c r="B40" s="4" t="s">
        <v>92</v>
      </c>
      <c r="C40" s="176" t="s">
        <v>89</v>
      </c>
      <c r="D40" s="177">
        <v>123</v>
      </c>
      <c r="E40" s="106"/>
      <c r="F40" s="124">
        <f t="shared" si="1"/>
        <v>0</v>
      </c>
    </row>
    <row r="41" spans="1:6">
      <c r="A41" s="252"/>
      <c r="B41" s="4" t="s">
        <v>93</v>
      </c>
      <c r="C41" s="26" t="s">
        <v>89</v>
      </c>
      <c r="D41" s="179">
        <v>66</v>
      </c>
      <c r="E41" s="106"/>
      <c r="F41" s="124">
        <f t="shared" si="1"/>
        <v>0</v>
      </c>
    </row>
    <row r="42" spans="1:6">
      <c r="A42" s="252"/>
      <c r="B42" s="4" t="s">
        <v>138</v>
      </c>
      <c r="C42" s="26" t="s">
        <v>89</v>
      </c>
      <c r="D42" s="179">
        <v>46</v>
      </c>
      <c r="E42" s="106"/>
      <c r="F42" s="124">
        <f t="shared" si="1"/>
        <v>0</v>
      </c>
    </row>
    <row r="43" spans="1:6">
      <c r="A43" s="75"/>
      <c r="B43" s="4"/>
      <c r="C43" s="176"/>
      <c r="D43" s="177"/>
      <c r="E43" s="125"/>
      <c r="F43" s="124"/>
    </row>
    <row r="44" spans="1:6" ht="78">
      <c r="A44" s="252">
        <f>COUNT($A$3:A43)+1</f>
        <v>8</v>
      </c>
      <c r="B44" s="4" t="s">
        <v>466</v>
      </c>
      <c r="C44" s="26"/>
      <c r="D44" s="179"/>
      <c r="E44" s="125"/>
      <c r="F44" s="124"/>
    </row>
    <row r="45" spans="1:6">
      <c r="A45" s="252"/>
      <c r="B45" s="178" t="s">
        <v>139</v>
      </c>
      <c r="C45" s="26"/>
      <c r="D45" s="179"/>
      <c r="E45" s="125"/>
      <c r="F45" s="124"/>
    </row>
    <row r="46" spans="1:6">
      <c r="A46" s="252"/>
      <c r="B46" s="4" t="s">
        <v>140</v>
      </c>
      <c r="C46" s="176" t="s">
        <v>89</v>
      </c>
      <c r="D46" s="177">
        <v>53</v>
      </c>
      <c r="E46" s="106"/>
      <c r="F46" s="124">
        <f>D46*E46</f>
        <v>0</v>
      </c>
    </row>
    <row r="47" spans="1:6">
      <c r="A47" s="252"/>
      <c r="B47" s="4" t="s">
        <v>141</v>
      </c>
      <c r="C47" s="26" t="s">
        <v>89</v>
      </c>
      <c r="D47" s="179">
        <v>19</v>
      </c>
      <c r="E47" s="106"/>
      <c r="F47" s="124">
        <f>D47*E47</f>
        <v>0</v>
      </c>
    </row>
    <row r="48" spans="1:6">
      <c r="A48" s="252"/>
      <c r="B48" s="178" t="s">
        <v>142</v>
      </c>
      <c r="C48" s="26" t="s">
        <v>89</v>
      </c>
      <c r="D48" s="179">
        <v>8</v>
      </c>
      <c r="E48" s="106"/>
      <c r="F48" s="124">
        <f t="shared" ref="F48:F50" si="2">D48*E48</f>
        <v>0</v>
      </c>
    </row>
    <row r="49" spans="1:6">
      <c r="A49" s="252"/>
      <c r="B49" s="178" t="s">
        <v>143</v>
      </c>
      <c r="C49" s="176" t="s">
        <v>89</v>
      </c>
      <c r="D49" s="177">
        <v>3</v>
      </c>
      <c r="E49" s="106"/>
      <c r="F49" s="124">
        <f t="shared" si="2"/>
        <v>0</v>
      </c>
    </row>
    <row r="50" spans="1:6">
      <c r="A50" s="252"/>
      <c r="B50" s="178" t="s">
        <v>144</v>
      </c>
      <c r="C50" s="176" t="s">
        <v>89</v>
      </c>
      <c r="D50" s="177">
        <v>21</v>
      </c>
      <c r="E50" s="106"/>
      <c r="F50" s="124">
        <f t="shared" si="2"/>
        <v>0</v>
      </c>
    </row>
    <row r="51" spans="1:6">
      <c r="A51" s="174"/>
      <c r="B51" s="189"/>
      <c r="C51" s="26"/>
      <c r="D51" s="179"/>
      <c r="E51" s="125"/>
      <c r="F51" s="124"/>
    </row>
    <row r="52" spans="1:6" ht="63.75">
      <c r="A52" s="252">
        <f>COUNT($A$3:A51)+1</f>
        <v>9</v>
      </c>
      <c r="B52" s="178" t="s">
        <v>467</v>
      </c>
      <c r="C52" s="176"/>
      <c r="D52" s="177"/>
      <c r="E52" s="125"/>
      <c r="F52" s="124"/>
    </row>
    <row r="53" spans="1:6" ht="25.5">
      <c r="A53" s="252"/>
      <c r="B53" s="178" t="s">
        <v>145</v>
      </c>
      <c r="C53" s="176"/>
      <c r="D53" s="177"/>
      <c r="E53" s="125"/>
      <c r="F53" s="124"/>
    </row>
    <row r="54" spans="1:6">
      <c r="A54" s="252"/>
      <c r="B54" s="178" t="s">
        <v>146</v>
      </c>
      <c r="C54" s="190" t="s">
        <v>89</v>
      </c>
      <c r="D54" s="177">
        <v>8</v>
      </c>
      <c r="E54" s="106"/>
      <c r="F54" s="124">
        <f t="shared" ref="F54:F56" si="3">D54*E54</f>
        <v>0</v>
      </c>
    </row>
    <row r="55" spans="1:6">
      <c r="A55" s="252"/>
      <c r="B55" s="178" t="s">
        <v>147</v>
      </c>
      <c r="C55" s="190" t="s">
        <v>89</v>
      </c>
      <c r="D55" s="177">
        <v>6</v>
      </c>
      <c r="E55" s="106"/>
      <c r="F55" s="124">
        <f t="shared" si="3"/>
        <v>0</v>
      </c>
    </row>
    <row r="56" spans="1:6">
      <c r="A56" s="252"/>
      <c r="B56" s="4" t="s">
        <v>148</v>
      </c>
      <c r="C56" s="26" t="s">
        <v>89</v>
      </c>
      <c r="D56" s="179">
        <v>21</v>
      </c>
      <c r="E56" s="106"/>
      <c r="F56" s="124">
        <f t="shared" si="3"/>
        <v>0</v>
      </c>
    </row>
    <row r="57" spans="1:6">
      <c r="A57" s="174"/>
      <c r="B57" s="175"/>
      <c r="C57" s="190"/>
      <c r="D57" s="177"/>
      <c r="E57" s="226"/>
      <c r="F57" s="124"/>
    </row>
    <row r="58" spans="1:6" ht="76.5">
      <c r="A58" s="252">
        <f>COUNT($A$3:A57)+1</f>
        <v>10</v>
      </c>
      <c r="B58" s="178" t="s">
        <v>468</v>
      </c>
      <c r="C58" s="190"/>
      <c r="D58" s="177"/>
      <c r="E58" s="226"/>
      <c r="F58" s="124"/>
    </row>
    <row r="59" spans="1:6">
      <c r="A59" s="252"/>
      <c r="B59" s="191" t="s">
        <v>149</v>
      </c>
      <c r="C59" s="190"/>
      <c r="D59" s="177"/>
      <c r="E59" s="225"/>
      <c r="F59" s="124"/>
    </row>
    <row r="60" spans="1:6">
      <c r="A60" s="252"/>
      <c r="B60" s="4" t="s">
        <v>150</v>
      </c>
      <c r="C60" s="176" t="s">
        <v>101</v>
      </c>
      <c r="D60" s="177">
        <v>3</v>
      </c>
      <c r="E60" s="106"/>
      <c r="F60" s="124">
        <f>D60*E60</f>
        <v>0</v>
      </c>
    </row>
    <row r="61" spans="1:6">
      <c r="A61" s="174"/>
      <c r="B61" s="175"/>
      <c r="C61" s="5"/>
      <c r="D61" s="5"/>
      <c r="E61" s="227"/>
      <c r="F61" s="124"/>
    </row>
    <row r="62" spans="1:6" ht="38.25">
      <c r="A62" s="252">
        <f>COUNT($A$2:A61)+1</f>
        <v>11</v>
      </c>
      <c r="B62" s="191" t="s">
        <v>469</v>
      </c>
      <c r="C62" s="5"/>
      <c r="D62" s="5"/>
      <c r="E62" s="227"/>
      <c r="F62" s="124"/>
    </row>
    <row r="63" spans="1:6">
      <c r="A63" s="252"/>
      <c r="B63" s="178" t="s">
        <v>111</v>
      </c>
      <c r="C63" s="5"/>
      <c r="D63" s="5"/>
      <c r="E63" s="227"/>
      <c r="F63" s="124"/>
    </row>
    <row r="64" spans="1:6">
      <c r="A64" s="252"/>
      <c r="B64" s="192" t="s">
        <v>112</v>
      </c>
      <c r="C64" s="184" t="s">
        <v>101</v>
      </c>
      <c r="D64" s="177">
        <v>6</v>
      </c>
      <c r="E64" s="106"/>
      <c r="F64" s="124">
        <f>D64*E64</f>
        <v>0</v>
      </c>
    </row>
    <row r="65" spans="1:18">
      <c r="A65" s="174"/>
      <c r="B65" s="193"/>
      <c r="C65" s="5"/>
      <c r="D65" s="5"/>
      <c r="E65" s="227"/>
      <c r="F65" s="124"/>
    </row>
    <row r="66" spans="1:18" ht="38.25">
      <c r="A66" s="174">
        <f>COUNT($A$3:A65)+1</f>
        <v>12</v>
      </c>
      <c r="B66" s="175" t="s">
        <v>157</v>
      </c>
      <c r="C66" s="176" t="s">
        <v>83</v>
      </c>
      <c r="D66" s="177">
        <v>1</v>
      </c>
      <c r="E66" s="106"/>
      <c r="F66" s="124">
        <f>D66*E66</f>
        <v>0</v>
      </c>
    </row>
    <row r="67" spans="1:18">
      <c r="A67" s="174"/>
      <c r="B67" s="175"/>
      <c r="C67" s="176"/>
      <c r="D67" s="177"/>
      <c r="E67" s="125"/>
      <c r="F67" s="124"/>
    </row>
    <row r="68" spans="1:18" ht="38.25">
      <c r="A68" s="174">
        <f>COUNT($A$3:A67)+1</f>
        <v>13</v>
      </c>
      <c r="B68" s="175" t="s">
        <v>158</v>
      </c>
      <c r="C68" s="176" t="s">
        <v>83</v>
      </c>
      <c r="D68" s="177">
        <v>1</v>
      </c>
      <c r="E68" s="106"/>
      <c r="F68" s="124">
        <f>D68*E68</f>
        <v>0</v>
      </c>
    </row>
    <row r="69" spans="1:18">
      <c r="A69" s="174"/>
      <c r="B69" s="4"/>
      <c r="C69" s="26"/>
      <c r="D69" s="179"/>
      <c r="E69" s="125"/>
      <c r="F69" s="124"/>
    </row>
    <row r="70" spans="1:18" ht="38.25">
      <c r="A70" s="174">
        <f>COUNT($A$3:A69)+1</f>
        <v>14</v>
      </c>
      <c r="B70" s="175" t="s">
        <v>159</v>
      </c>
      <c r="C70" s="176" t="s">
        <v>83</v>
      </c>
      <c r="D70" s="177">
        <v>1</v>
      </c>
      <c r="E70" s="106"/>
      <c r="F70" s="124">
        <f>D70*E70</f>
        <v>0</v>
      </c>
    </row>
    <row r="71" spans="1:18">
      <c r="A71" s="174"/>
      <c r="B71" s="4"/>
      <c r="C71" s="26"/>
      <c r="D71" s="179"/>
      <c r="E71" s="125"/>
      <c r="F71" s="124"/>
    </row>
    <row r="72" spans="1:18" ht="25.5">
      <c r="A72" s="174">
        <f>COUNT($A$3:A71)+1</f>
        <v>15</v>
      </c>
      <c r="B72" s="175" t="s">
        <v>160</v>
      </c>
      <c r="C72" s="176" t="s">
        <v>83</v>
      </c>
      <c r="D72" s="177">
        <v>1</v>
      </c>
      <c r="E72" s="106"/>
      <c r="F72" s="124">
        <f>D72*E72</f>
        <v>0</v>
      </c>
    </row>
    <row r="73" spans="1:18">
      <c r="A73" s="174"/>
      <c r="B73" s="4"/>
      <c r="C73" s="26"/>
      <c r="D73" s="179"/>
      <c r="E73" s="125"/>
      <c r="F73" s="124"/>
    </row>
    <row r="74" spans="1:18" ht="38.25">
      <c r="A74" s="174">
        <f>COUNT($A$3:A72)+1</f>
        <v>16</v>
      </c>
      <c r="B74" s="175" t="s">
        <v>161</v>
      </c>
      <c r="C74" s="176" t="s">
        <v>83</v>
      </c>
      <c r="D74" s="177">
        <v>1</v>
      </c>
      <c r="E74" s="106"/>
      <c r="F74" s="124">
        <f>D74*E74</f>
        <v>0</v>
      </c>
    </row>
    <row r="75" spans="1:18">
      <c r="A75" s="174"/>
      <c r="B75" s="4"/>
      <c r="C75" s="26"/>
      <c r="D75" s="179"/>
      <c r="E75" s="125"/>
      <c r="F75" s="124"/>
    </row>
    <row r="76" spans="1:18" ht="38.25">
      <c r="A76" s="174">
        <f>COUNT($A$3:A75)+1</f>
        <v>17</v>
      </c>
      <c r="B76" s="175" t="s">
        <v>162</v>
      </c>
      <c r="C76" s="176" t="s">
        <v>83</v>
      </c>
      <c r="D76" s="177">
        <v>1</v>
      </c>
      <c r="E76" s="106"/>
      <c r="F76" s="124">
        <f>D76*E76</f>
        <v>0</v>
      </c>
    </row>
    <row r="77" spans="1:18">
      <c r="A77" s="174"/>
      <c r="B77" s="4"/>
      <c r="C77" s="26"/>
      <c r="D77" s="179"/>
      <c r="E77" s="123"/>
      <c r="F77" s="123"/>
    </row>
    <row r="78" spans="1:18" s="14" customFormat="1">
      <c r="A78" s="76"/>
      <c r="B78" s="237" t="str">
        <f>B1 &amp; " skupaj:"</f>
        <v>STROJNE INŠTALACIJE - Ogrevanje_Hlajenje skupaj:</v>
      </c>
      <c r="C78" s="243"/>
      <c r="D78" s="243"/>
      <c r="E78" s="244" t="s">
        <v>116</v>
      </c>
      <c r="F78" s="13">
        <f>SUM(F3:F76)</f>
        <v>0</v>
      </c>
      <c r="G78" s="9"/>
      <c r="H78" s="13"/>
      <c r="I78" s="9"/>
      <c r="J78" s="9"/>
      <c r="K78" s="9"/>
      <c r="L78" s="9"/>
      <c r="M78" s="9"/>
      <c r="N78" s="9"/>
      <c r="O78" s="9"/>
      <c r="P78" s="9"/>
      <c r="Q78" s="9"/>
      <c r="R78" s="9"/>
    </row>
    <row r="79" spans="1:18">
      <c r="A79" s="75"/>
      <c r="B79" s="4"/>
      <c r="C79" s="26"/>
      <c r="D79" s="26"/>
      <c r="E79" s="123"/>
      <c r="F79" s="123"/>
    </row>
  </sheetData>
  <sheetProtection algorithmName="SHA-512" hashValue="G4VVzrkL/zGH6Y0fPZIA2w2errpOnlRG12iUaiHDk+lPSmDuEIdGIm2phMOBdFtaN0GmAOorCZtKinG0GiQ/kw==" saltValue="KjHsjqa8ncWlOMKSmQleCA==" spinCount="100000" sheet="1" objects="1" scenarios="1" selectLockedCells="1"/>
  <mergeCells count="11">
    <mergeCell ref="B1:F1"/>
    <mergeCell ref="B78:E78"/>
    <mergeCell ref="A4:A8"/>
    <mergeCell ref="A10:A25"/>
    <mergeCell ref="A27:A28"/>
    <mergeCell ref="A30:A31"/>
    <mergeCell ref="A37:A42"/>
    <mergeCell ref="A44:A50"/>
    <mergeCell ref="A52:A56"/>
    <mergeCell ref="A58:A60"/>
    <mergeCell ref="A62:A64"/>
  </mergeCells>
  <conditionalFormatting sqref="E4:E977">
    <cfRule type="expression" dxfId="1" priority="1">
      <formula>$D4&gt;0</formula>
    </cfRule>
  </conditionalFormatting>
  <pageMargins left="0.70866141732283472" right="0.39370078740157483" top="0.62992125984251968" bottom="0.43307086614173229" header="0.19685039370078741" footer="0.11811023622047245"/>
  <pageSetup paperSize="9" scale="88" fitToHeight="50" orientation="portrait" r:id="rId1"/>
  <headerFooter>
    <oddHeader>&amp;L&amp;G</oddHeader>
    <oddFooter>&amp;C&amp;P od &amp;N&amp;R&amp;K000000&amp;P/&amp;N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R106"/>
  <sheetViews>
    <sheetView view="pageBreakPreview" topLeftCell="A2" zoomScale="120" zoomScaleNormal="100" zoomScaleSheetLayoutView="120" workbookViewId="0">
      <selection activeCell="C41" sqref="C41"/>
    </sheetView>
  </sheetViews>
  <sheetFormatPr defaultColWidth="9.140625" defaultRowHeight="12.75"/>
  <cols>
    <col min="1" max="1" width="5.7109375" style="194" customWidth="1"/>
    <col min="2" max="2" width="55.7109375" style="195" customWidth="1"/>
    <col min="3" max="3" width="5.7109375" style="1" customWidth="1"/>
    <col min="4" max="4" width="6.7109375" style="173" customWidth="1"/>
    <col min="5" max="6" width="13.7109375" style="127" customWidth="1"/>
    <col min="7" max="16384" width="9.140625" style="1"/>
  </cols>
  <sheetData>
    <row r="1" spans="1:6" s="9" customFormat="1">
      <c r="A1" s="78" t="s">
        <v>151</v>
      </c>
      <c r="B1" s="236" t="s">
        <v>462</v>
      </c>
      <c r="C1" s="236"/>
      <c r="D1" s="236"/>
      <c r="E1" s="236"/>
      <c r="F1" s="236"/>
    </row>
    <row r="2" spans="1:6" s="71" customFormat="1">
      <c r="A2" s="77" t="s">
        <v>30</v>
      </c>
      <c r="B2" s="68" t="s">
        <v>31</v>
      </c>
      <c r="C2" s="69" t="s">
        <v>32</v>
      </c>
      <c r="D2" s="69" t="s">
        <v>56</v>
      </c>
      <c r="E2" s="95" t="s">
        <v>33</v>
      </c>
      <c r="F2" s="70" t="s">
        <v>28</v>
      </c>
    </row>
    <row r="3" spans="1:6">
      <c r="A3" s="75"/>
      <c r="B3" s="2"/>
      <c r="C3" s="3"/>
      <c r="D3" s="26"/>
      <c r="E3" s="123"/>
      <c r="F3" s="123"/>
    </row>
    <row r="4" spans="1:6" ht="127.5">
      <c r="A4" s="252">
        <v>1</v>
      </c>
      <c r="B4" s="175" t="s">
        <v>163</v>
      </c>
      <c r="C4" s="196"/>
      <c r="D4" s="177"/>
      <c r="E4" s="124"/>
      <c r="F4" s="124"/>
    </row>
    <row r="5" spans="1:6">
      <c r="A5" s="252"/>
      <c r="B5" s="178" t="s">
        <v>82</v>
      </c>
      <c r="C5" s="196" t="s">
        <v>83</v>
      </c>
      <c r="D5" s="177">
        <v>4</v>
      </c>
      <c r="E5" s="106"/>
      <c r="F5" s="124">
        <f>D5*E5</f>
        <v>0</v>
      </c>
    </row>
    <row r="6" spans="1:6">
      <c r="A6" s="174"/>
      <c r="B6" s="178"/>
      <c r="C6" s="196"/>
      <c r="D6" s="177"/>
      <c r="E6" s="125"/>
      <c r="F6" s="124"/>
    </row>
    <row r="7" spans="1:6" ht="63.75">
      <c r="A7" s="252">
        <f>COUNT($A$4:A6)+1</f>
        <v>2</v>
      </c>
      <c r="B7" s="175" t="s">
        <v>164</v>
      </c>
      <c r="C7" s="196"/>
      <c r="D7" s="177"/>
      <c r="E7" s="125"/>
      <c r="F7" s="124"/>
    </row>
    <row r="8" spans="1:6">
      <c r="A8" s="252"/>
      <c r="B8" s="178" t="s">
        <v>84</v>
      </c>
      <c r="C8" s="196" t="s">
        <v>83</v>
      </c>
      <c r="D8" s="177">
        <v>1</v>
      </c>
      <c r="E8" s="106"/>
      <c r="F8" s="124">
        <f>D8*E8</f>
        <v>0</v>
      </c>
    </row>
    <row r="9" spans="1:6">
      <c r="A9" s="75"/>
      <c r="B9" s="4"/>
      <c r="C9" s="3"/>
      <c r="D9" s="179"/>
      <c r="E9" s="125"/>
      <c r="F9" s="124"/>
    </row>
    <row r="10" spans="1:6" ht="204">
      <c r="A10" s="252">
        <f>COUNT($A$3:A9)+1</f>
        <v>3</v>
      </c>
      <c r="B10" s="175" t="s">
        <v>165</v>
      </c>
      <c r="C10" s="196" t="s">
        <v>85</v>
      </c>
      <c r="D10" s="177"/>
      <c r="E10" s="125"/>
      <c r="F10" s="124"/>
    </row>
    <row r="11" spans="1:6">
      <c r="A11" s="252"/>
      <c r="B11" s="178" t="s">
        <v>86</v>
      </c>
      <c r="C11" s="196" t="s">
        <v>83</v>
      </c>
      <c r="D11" s="177">
        <v>4</v>
      </c>
      <c r="E11" s="106"/>
      <c r="F11" s="124">
        <f>D11*E11</f>
        <v>0</v>
      </c>
    </row>
    <row r="12" spans="1:6">
      <c r="A12" s="174"/>
      <c r="B12" s="197"/>
      <c r="C12" s="196"/>
      <c r="D12" s="177"/>
      <c r="E12" s="125"/>
      <c r="F12" s="124"/>
    </row>
    <row r="13" spans="1:6" ht="38.25">
      <c r="A13" s="252">
        <f>COUNT($A$3:A12)+1</f>
        <v>4</v>
      </c>
      <c r="B13" s="198" t="s">
        <v>500</v>
      </c>
      <c r="C13" s="196"/>
      <c r="D13" s="177"/>
      <c r="E13" s="125"/>
      <c r="F13" s="124"/>
    </row>
    <row r="14" spans="1:6">
      <c r="A14" s="252"/>
      <c r="B14" s="197"/>
      <c r="C14" s="196" t="s">
        <v>83</v>
      </c>
      <c r="D14" s="177">
        <v>3</v>
      </c>
      <c r="E14" s="106"/>
      <c r="F14" s="124">
        <f>D14*E14</f>
        <v>0</v>
      </c>
    </row>
    <row r="15" spans="1:6">
      <c r="A15" s="174"/>
      <c r="B15" s="197"/>
      <c r="C15" s="196"/>
      <c r="D15" s="177"/>
      <c r="E15" s="125"/>
      <c r="F15" s="124"/>
    </row>
    <row r="16" spans="1:6" ht="38.25">
      <c r="A16" s="252">
        <v>5</v>
      </c>
      <c r="B16" s="198" t="s">
        <v>501</v>
      </c>
      <c r="C16" s="196"/>
      <c r="D16" s="177"/>
      <c r="E16" s="125"/>
      <c r="F16" s="124"/>
    </row>
    <row r="17" spans="1:6">
      <c r="A17" s="252"/>
      <c r="B17" s="197"/>
      <c r="C17" s="196" t="s">
        <v>83</v>
      </c>
      <c r="D17" s="177">
        <v>3</v>
      </c>
      <c r="E17" s="106"/>
      <c r="F17" s="124">
        <f>D17*E17</f>
        <v>0</v>
      </c>
    </row>
    <row r="18" spans="1:6">
      <c r="A18" s="174"/>
      <c r="B18" s="178"/>
      <c r="C18" s="196"/>
      <c r="D18" s="177"/>
      <c r="E18" s="125"/>
      <c r="F18" s="124"/>
    </row>
    <row r="19" spans="1:6" ht="63.75">
      <c r="A19" s="252">
        <f>COUNT($A$3:A18)+1</f>
        <v>6</v>
      </c>
      <c r="B19" s="175" t="s">
        <v>166</v>
      </c>
      <c r="C19" s="196"/>
      <c r="D19" s="177"/>
      <c r="E19" s="125"/>
      <c r="F19" s="124"/>
    </row>
    <row r="20" spans="1:6">
      <c r="A20" s="252"/>
      <c r="B20" s="178" t="s">
        <v>87</v>
      </c>
      <c r="C20" s="196"/>
      <c r="D20" s="177"/>
      <c r="E20" s="125"/>
      <c r="F20" s="124"/>
    </row>
    <row r="21" spans="1:6">
      <c r="A21" s="252"/>
      <c r="B21" s="180" t="s">
        <v>88</v>
      </c>
      <c r="C21" s="196" t="s">
        <v>89</v>
      </c>
      <c r="D21" s="177">
        <v>13</v>
      </c>
      <c r="E21" s="107"/>
      <c r="F21" s="124">
        <f t="shared" ref="F21" si="0">D21*E21</f>
        <v>0</v>
      </c>
    </row>
    <row r="22" spans="1:6">
      <c r="A22" s="174"/>
      <c r="B22" s="178"/>
      <c r="C22" s="196"/>
      <c r="D22" s="177"/>
      <c r="E22" s="125"/>
      <c r="F22" s="124"/>
    </row>
    <row r="23" spans="1:6" ht="102">
      <c r="A23" s="252">
        <f>COUNT($A$3:A22)+1</f>
        <v>7</v>
      </c>
      <c r="B23" s="175" t="s">
        <v>167</v>
      </c>
      <c r="C23" s="199"/>
      <c r="D23" s="182"/>
      <c r="E23" s="228"/>
      <c r="F23" s="124"/>
    </row>
    <row r="24" spans="1:6">
      <c r="A24" s="252"/>
      <c r="B24" s="178" t="s">
        <v>90</v>
      </c>
      <c r="C24" s="199"/>
      <c r="D24" s="182"/>
      <c r="E24" s="225"/>
      <c r="F24" s="124"/>
    </row>
    <row r="25" spans="1:6">
      <c r="A25" s="252"/>
      <c r="B25" s="183" t="s">
        <v>91</v>
      </c>
      <c r="C25" s="196" t="s">
        <v>89</v>
      </c>
      <c r="D25" s="177">
        <v>78</v>
      </c>
      <c r="E25" s="107"/>
      <c r="F25" s="124">
        <f t="shared" ref="F25:F28" si="1">D25*E25</f>
        <v>0</v>
      </c>
    </row>
    <row r="26" spans="1:6">
      <c r="A26" s="252"/>
      <c r="B26" s="183" t="s">
        <v>92</v>
      </c>
      <c r="C26" s="196" t="s">
        <v>89</v>
      </c>
      <c r="D26" s="177">
        <v>11</v>
      </c>
      <c r="E26" s="107"/>
      <c r="F26" s="124">
        <f t="shared" si="1"/>
        <v>0</v>
      </c>
    </row>
    <row r="27" spans="1:6">
      <c r="A27" s="252"/>
      <c r="B27" s="183" t="s">
        <v>93</v>
      </c>
      <c r="C27" s="196" t="s">
        <v>89</v>
      </c>
      <c r="D27" s="177">
        <v>18</v>
      </c>
      <c r="E27" s="107"/>
      <c r="F27" s="124">
        <f t="shared" si="1"/>
        <v>0</v>
      </c>
    </row>
    <row r="28" spans="1:6">
      <c r="A28" s="252"/>
      <c r="B28" s="183" t="s">
        <v>94</v>
      </c>
      <c r="C28" s="196" t="s">
        <v>89</v>
      </c>
      <c r="D28" s="177">
        <v>34</v>
      </c>
      <c r="E28" s="107"/>
      <c r="F28" s="124">
        <f t="shared" si="1"/>
        <v>0</v>
      </c>
    </row>
    <row r="29" spans="1:6">
      <c r="A29" s="75"/>
      <c r="B29" s="4"/>
      <c r="C29" s="196"/>
      <c r="D29" s="177"/>
      <c r="E29" s="125"/>
      <c r="F29" s="124"/>
    </row>
    <row r="30" spans="1:6" ht="51">
      <c r="A30" s="252">
        <f>COUNT($A$4:A29)+1</f>
        <v>8</v>
      </c>
      <c r="B30" s="175" t="s">
        <v>168</v>
      </c>
      <c r="C30" s="200"/>
      <c r="D30" s="177"/>
      <c r="E30" s="225"/>
      <c r="F30" s="124"/>
    </row>
    <row r="31" spans="1:6">
      <c r="A31" s="252"/>
      <c r="B31" s="178" t="s">
        <v>95</v>
      </c>
      <c r="C31" s="200"/>
      <c r="D31" s="177"/>
      <c r="E31" s="225"/>
      <c r="F31" s="124"/>
    </row>
    <row r="32" spans="1:6">
      <c r="A32" s="252"/>
      <c r="B32" s="7" t="s">
        <v>96</v>
      </c>
      <c r="C32" s="201" t="s">
        <v>89</v>
      </c>
      <c r="D32" s="202">
        <v>13</v>
      </c>
      <c r="E32" s="106"/>
      <c r="F32" s="124">
        <f t="shared" ref="F32" si="2">D32*E32</f>
        <v>0</v>
      </c>
    </row>
    <row r="33" spans="1:6">
      <c r="A33" s="75"/>
      <c r="B33" s="2"/>
      <c r="C33" s="5"/>
      <c r="D33" s="203"/>
      <c r="E33" s="125"/>
      <c r="F33" s="125"/>
    </row>
    <row r="34" spans="1:6" ht="204">
      <c r="A34" s="252">
        <f>COUNT($A$4:A33)+1</f>
        <v>9</v>
      </c>
      <c r="B34" s="175" t="s">
        <v>169</v>
      </c>
      <c r="C34" s="200"/>
      <c r="D34" s="202"/>
      <c r="E34" s="229"/>
      <c r="F34" s="204"/>
    </row>
    <row r="35" spans="1:6">
      <c r="A35" s="252"/>
      <c r="B35" s="191" t="s">
        <v>97</v>
      </c>
      <c r="C35" s="200"/>
      <c r="D35" s="202"/>
      <c r="E35" s="229"/>
      <c r="F35" s="204"/>
    </row>
    <row r="36" spans="1:6">
      <c r="A36" s="252"/>
      <c r="B36" s="178" t="s">
        <v>98</v>
      </c>
      <c r="C36" s="205" t="s">
        <v>83</v>
      </c>
      <c r="D36" s="177">
        <v>1</v>
      </c>
      <c r="E36" s="109"/>
      <c r="F36" s="124">
        <f>D36*E36</f>
        <v>0</v>
      </c>
    </row>
    <row r="37" spans="1:6">
      <c r="A37" s="75"/>
      <c r="B37" s="178"/>
      <c r="C37" s="205"/>
      <c r="D37" s="177"/>
      <c r="E37" s="229"/>
      <c r="F37" s="124"/>
    </row>
    <row r="38" spans="1:6" ht="38.25">
      <c r="A38" s="174">
        <f>COUNT($A$4:A36)+1</f>
        <v>10</v>
      </c>
      <c r="B38" s="175" t="s">
        <v>170</v>
      </c>
      <c r="C38" s="196"/>
      <c r="D38" s="177"/>
      <c r="E38" s="125"/>
      <c r="F38" s="124"/>
    </row>
    <row r="39" spans="1:6">
      <c r="A39" s="174"/>
      <c r="B39" s="188" t="s">
        <v>99</v>
      </c>
      <c r="C39" s="196" t="s">
        <v>83</v>
      </c>
      <c r="D39" s="177">
        <v>8</v>
      </c>
      <c r="E39" s="106"/>
      <c r="F39" s="124">
        <f t="shared" ref="F39" si="3">D39*E39</f>
        <v>0</v>
      </c>
    </row>
    <row r="40" spans="1:6">
      <c r="A40" s="75"/>
      <c r="B40" s="4"/>
      <c r="C40" s="3"/>
      <c r="D40" s="179"/>
      <c r="E40" s="125"/>
      <c r="F40" s="124"/>
    </row>
    <row r="41" spans="1:6" ht="51">
      <c r="A41" s="252">
        <f>COUNT($A$2:A40)+1</f>
        <v>11</v>
      </c>
      <c r="B41" s="175" t="s">
        <v>171</v>
      </c>
      <c r="C41" s="3"/>
      <c r="D41" s="179"/>
      <c r="E41" s="125"/>
      <c r="F41" s="124"/>
    </row>
    <row r="42" spans="1:6">
      <c r="A42" s="252"/>
      <c r="B42" s="188" t="s">
        <v>100</v>
      </c>
      <c r="C42" s="206" t="s">
        <v>101</v>
      </c>
      <c r="D42" s="202">
        <v>2</v>
      </c>
      <c r="E42" s="106"/>
      <c r="F42" s="124">
        <f t="shared" ref="F42:F43" si="4">D42*E42</f>
        <v>0</v>
      </c>
    </row>
    <row r="43" spans="1:6">
      <c r="A43" s="252"/>
      <c r="B43" s="188" t="s">
        <v>102</v>
      </c>
      <c r="C43" s="206" t="s">
        <v>101</v>
      </c>
      <c r="D43" s="202">
        <v>2</v>
      </c>
      <c r="E43" s="106"/>
      <c r="F43" s="124">
        <f t="shared" si="4"/>
        <v>0</v>
      </c>
    </row>
    <row r="44" spans="1:6">
      <c r="A44" s="75"/>
      <c r="B44" s="192"/>
      <c r="C44" s="200"/>
      <c r="D44" s="202"/>
      <c r="E44" s="125"/>
      <c r="F44" s="124"/>
    </row>
    <row r="45" spans="1:6" ht="38.25">
      <c r="A45" s="252">
        <f>COUNT($A$4:A44)+1</f>
        <v>12</v>
      </c>
      <c r="B45" s="175" t="s">
        <v>172</v>
      </c>
      <c r="C45" s="207"/>
      <c r="D45" s="203"/>
      <c r="E45" s="125"/>
      <c r="F45" s="124"/>
    </row>
    <row r="46" spans="1:6">
      <c r="A46" s="252"/>
      <c r="B46" s="192" t="s">
        <v>102</v>
      </c>
      <c r="C46" s="205" t="s">
        <v>101</v>
      </c>
      <c r="D46" s="177">
        <v>1</v>
      </c>
      <c r="E46" s="106"/>
      <c r="F46" s="124">
        <f>D46*E46</f>
        <v>0</v>
      </c>
    </row>
    <row r="47" spans="1:6">
      <c r="A47" s="75"/>
      <c r="B47" s="188"/>
      <c r="C47" s="206"/>
      <c r="D47" s="202"/>
      <c r="E47" s="125"/>
      <c r="F47" s="124"/>
    </row>
    <row r="48" spans="1:6" ht="38.25">
      <c r="A48" s="252">
        <f>COUNT($A$4:A47)+1</f>
        <v>13</v>
      </c>
      <c r="B48" s="175" t="s">
        <v>173</v>
      </c>
      <c r="C48" s="207"/>
      <c r="D48" s="203"/>
      <c r="E48" s="229"/>
      <c r="F48" s="124"/>
    </row>
    <row r="49" spans="1:6">
      <c r="A49" s="252"/>
      <c r="B49" s="192" t="s">
        <v>102</v>
      </c>
      <c r="C49" s="200" t="s">
        <v>101</v>
      </c>
      <c r="D49" s="202">
        <v>1</v>
      </c>
      <c r="E49" s="109"/>
      <c r="F49" s="124">
        <f t="shared" ref="F49" si="5">D49*E49</f>
        <v>0</v>
      </c>
    </row>
    <row r="50" spans="1:6">
      <c r="A50" s="174"/>
      <c r="B50" s="4"/>
      <c r="C50" s="3"/>
      <c r="D50" s="179"/>
      <c r="E50" s="125"/>
      <c r="F50" s="124"/>
    </row>
    <row r="51" spans="1:6" ht="51">
      <c r="A51" s="252">
        <f>COUNT($A$4:A50)+1</f>
        <v>14</v>
      </c>
      <c r="B51" s="178" t="s">
        <v>192</v>
      </c>
      <c r="C51" s="208"/>
      <c r="D51" s="186"/>
      <c r="E51" s="126"/>
      <c r="F51" s="126"/>
    </row>
    <row r="52" spans="1:6" ht="14.25">
      <c r="A52" s="252"/>
      <c r="B52" s="126" t="s">
        <v>174</v>
      </c>
      <c r="C52" s="208"/>
      <c r="D52" s="186"/>
      <c r="E52" s="126"/>
      <c r="F52" s="126"/>
    </row>
    <row r="53" spans="1:6">
      <c r="A53" s="252"/>
      <c r="B53" s="126" t="s">
        <v>103</v>
      </c>
      <c r="C53" s="206" t="s">
        <v>101</v>
      </c>
      <c r="D53" s="202">
        <v>1</v>
      </c>
      <c r="E53" s="108"/>
      <c r="F53" s="124">
        <f>D53*E53</f>
        <v>0</v>
      </c>
    </row>
    <row r="54" spans="1:6">
      <c r="A54" s="75"/>
      <c r="B54" s="188"/>
      <c r="C54" s="206"/>
      <c r="D54" s="202"/>
      <c r="E54" s="125"/>
      <c r="F54" s="124"/>
    </row>
    <row r="55" spans="1:6" ht="76.5">
      <c r="A55" s="252">
        <f>COUNT($A$4:A54)+1</f>
        <v>15</v>
      </c>
      <c r="B55" s="175" t="s">
        <v>175</v>
      </c>
      <c r="C55" s="206"/>
      <c r="D55" s="202"/>
      <c r="E55" s="125"/>
      <c r="F55" s="124"/>
    </row>
    <row r="56" spans="1:6">
      <c r="A56" s="252"/>
      <c r="B56" s="178" t="s">
        <v>104</v>
      </c>
      <c r="C56" s="206"/>
      <c r="D56" s="202"/>
      <c r="E56" s="125"/>
      <c r="F56" s="124"/>
    </row>
    <row r="57" spans="1:6">
      <c r="A57" s="252"/>
      <c r="B57" s="178" t="s">
        <v>176</v>
      </c>
      <c r="C57" s="206"/>
      <c r="D57" s="202"/>
      <c r="E57" s="125"/>
      <c r="F57" s="124"/>
    </row>
    <row r="58" spans="1:6">
      <c r="A58" s="252"/>
      <c r="B58" s="178" t="s">
        <v>105</v>
      </c>
      <c r="C58" s="196" t="s">
        <v>83</v>
      </c>
      <c r="D58" s="177">
        <v>1</v>
      </c>
      <c r="E58" s="106"/>
      <c r="F58" s="124">
        <f>D58*E58</f>
        <v>0</v>
      </c>
    </row>
    <row r="59" spans="1:6">
      <c r="A59" s="174"/>
      <c r="B59" s="188"/>
      <c r="C59" s="206"/>
      <c r="D59" s="202"/>
      <c r="E59" s="125"/>
      <c r="F59" s="124"/>
    </row>
    <row r="60" spans="1:6" ht="76.5">
      <c r="A60" s="252">
        <f>COUNT($A$4:A59)+1</f>
        <v>16</v>
      </c>
      <c r="B60" s="175" t="s">
        <v>177</v>
      </c>
      <c r="C60" s="3"/>
      <c r="D60" s="179"/>
      <c r="E60" s="125"/>
      <c r="F60" s="124"/>
    </row>
    <row r="61" spans="1:6">
      <c r="A61" s="252"/>
      <c r="B61" s="4" t="s">
        <v>106</v>
      </c>
      <c r="C61" s="196" t="s">
        <v>89</v>
      </c>
      <c r="D61" s="177">
        <v>43</v>
      </c>
      <c r="E61" s="106"/>
      <c r="F61" s="124">
        <f t="shared" ref="F61:F62" si="6">D61*E61</f>
        <v>0</v>
      </c>
    </row>
    <row r="62" spans="1:6">
      <c r="A62" s="252"/>
      <c r="B62" s="4" t="s">
        <v>107</v>
      </c>
      <c r="C62" s="196" t="s">
        <v>89</v>
      </c>
      <c r="D62" s="177">
        <v>31</v>
      </c>
      <c r="E62" s="106"/>
      <c r="F62" s="124">
        <f t="shared" si="6"/>
        <v>0</v>
      </c>
    </row>
    <row r="63" spans="1:6">
      <c r="A63" s="75"/>
      <c r="B63" s="4"/>
      <c r="C63" s="3"/>
      <c r="D63" s="179"/>
      <c r="E63" s="125"/>
      <c r="F63" s="124"/>
    </row>
    <row r="64" spans="1:6" ht="38.25">
      <c r="A64" s="252">
        <f>COUNT($A$4:A63)+1</f>
        <v>17</v>
      </c>
      <c r="B64" s="175" t="s">
        <v>178</v>
      </c>
      <c r="C64" s="3"/>
      <c r="D64" s="179"/>
      <c r="E64" s="125"/>
      <c r="F64" s="124"/>
    </row>
    <row r="65" spans="1:6">
      <c r="A65" s="252"/>
      <c r="B65" s="4" t="s">
        <v>107</v>
      </c>
      <c r="C65" s="196" t="s">
        <v>101</v>
      </c>
      <c r="D65" s="177">
        <v>1</v>
      </c>
      <c r="E65" s="106"/>
      <c r="F65" s="124">
        <f>D65*E65</f>
        <v>0</v>
      </c>
    </row>
    <row r="66" spans="1:6">
      <c r="A66" s="75"/>
      <c r="B66" s="4"/>
      <c r="C66" s="3"/>
      <c r="D66" s="179"/>
      <c r="E66" s="125"/>
      <c r="F66" s="124"/>
    </row>
    <row r="67" spans="1:6" ht="38.25">
      <c r="A67" s="252">
        <f>COUNT($A$4:A66)+1</f>
        <v>18</v>
      </c>
      <c r="B67" s="175" t="s">
        <v>179</v>
      </c>
      <c r="C67" s="3"/>
      <c r="D67" s="179"/>
      <c r="E67" s="125"/>
      <c r="F67" s="124"/>
    </row>
    <row r="68" spans="1:6">
      <c r="A68" s="252"/>
      <c r="B68" s="4" t="s">
        <v>107</v>
      </c>
      <c r="C68" s="196" t="s">
        <v>101</v>
      </c>
      <c r="D68" s="177">
        <v>1</v>
      </c>
      <c r="E68" s="106"/>
      <c r="F68" s="124">
        <f>D68*E68</f>
        <v>0</v>
      </c>
    </row>
    <row r="69" spans="1:6">
      <c r="A69" s="75"/>
      <c r="B69" s="4"/>
      <c r="C69" s="3"/>
      <c r="D69" s="179"/>
      <c r="E69" s="125"/>
      <c r="F69" s="124"/>
    </row>
    <row r="70" spans="1:6" ht="63.75">
      <c r="A70" s="252">
        <f>COUNT($A$4:A69)+1</f>
        <v>19</v>
      </c>
      <c r="B70" s="175" t="s">
        <v>180</v>
      </c>
      <c r="C70" s="3"/>
      <c r="D70" s="179"/>
      <c r="E70" s="125"/>
      <c r="F70" s="124"/>
    </row>
    <row r="71" spans="1:6">
      <c r="A71" s="252"/>
      <c r="B71" s="178" t="s">
        <v>108</v>
      </c>
      <c r="C71" s="196" t="s">
        <v>83</v>
      </c>
      <c r="D71" s="177">
        <v>4</v>
      </c>
      <c r="E71" s="106"/>
      <c r="F71" s="124">
        <f t="shared" ref="F71" si="7">D71*E71</f>
        <v>0</v>
      </c>
    </row>
    <row r="72" spans="1:6">
      <c r="A72" s="75"/>
      <c r="B72" s="178"/>
      <c r="C72" s="196"/>
      <c r="D72" s="177"/>
      <c r="E72" s="125"/>
      <c r="F72" s="124"/>
    </row>
    <row r="73" spans="1:6" ht="63.75">
      <c r="A73" s="252">
        <f>COUNT($A$4:A72)+1</f>
        <v>20</v>
      </c>
      <c r="B73" s="189" t="s">
        <v>181</v>
      </c>
      <c r="C73" s="3"/>
      <c r="D73" s="179"/>
      <c r="E73" s="125"/>
      <c r="F73" s="124"/>
    </row>
    <row r="74" spans="1:6">
      <c r="A74" s="252"/>
      <c r="B74" s="178" t="s">
        <v>108</v>
      </c>
      <c r="C74" s="196" t="s">
        <v>83</v>
      </c>
      <c r="D74" s="177">
        <v>1</v>
      </c>
      <c r="E74" s="106"/>
      <c r="F74" s="124">
        <f t="shared" ref="F74" si="8">D74*E74</f>
        <v>0</v>
      </c>
    </row>
    <row r="75" spans="1:6">
      <c r="A75" s="75"/>
      <c r="B75" s="178"/>
      <c r="C75" s="196"/>
      <c r="D75" s="177"/>
      <c r="E75" s="125"/>
      <c r="F75" s="124"/>
    </row>
    <row r="76" spans="1:6" ht="51">
      <c r="A76" s="252">
        <f>COUNT($A$4:A75)+1</f>
        <v>21</v>
      </c>
      <c r="B76" s="175" t="s">
        <v>182</v>
      </c>
      <c r="C76" s="205"/>
      <c r="D76" s="177"/>
      <c r="E76" s="125"/>
      <c r="F76" s="124"/>
    </row>
    <row r="77" spans="1:6">
      <c r="A77" s="252"/>
      <c r="B77" s="178" t="s">
        <v>109</v>
      </c>
      <c r="C77" s="205" t="s">
        <v>110</v>
      </c>
      <c r="D77" s="177">
        <v>2</v>
      </c>
      <c r="E77" s="106"/>
      <c r="F77" s="124">
        <f>D77*E77</f>
        <v>0</v>
      </c>
    </row>
    <row r="78" spans="1:6">
      <c r="A78" s="75"/>
      <c r="B78" s="4"/>
      <c r="C78" s="3"/>
      <c r="D78" s="179"/>
      <c r="E78" s="125"/>
      <c r="F78" s="124"/>
    </row>
    <row r="79" spans="1:6" ht="38.25">
      <c r="A79" s="252">
        <f>COUNT($A$2:A78)+1</f>
        <v>22</v>
      </c>
      <c r="B79" s="175" t="s">
        <v>183</v>
      </c>
      <c r="C79" s="205"/>
      <c r="D79" s="177"/>
      <c r="E79" s="226"/>
      <c r="F79" s="124"/>
    </row>
    <row r="80" spans="1:6">
      <c r="A80" s="252"/>
      <c r="B80" s="178" t="s">
        <v>111</v>
      </c>
      <c r="C80" s="205"/>
      <c r="D80" s="177"/>
      <c r="E80" s="226"/>
      <c r="F80" s="124"/>
    </row>
    <row r="81" spans="1:6">
      <c r="A81" s="252"/>
      <c r="B81" s="191" t="s">
        <v>112</v>
      </c>
      <c r="C81" s="205" t="s">
        <v>101</v>
      </c>
      <c r="D81" s="177">
        <v>2</v>
      </c>
      <c r="E81" s="107"/>
      <c r="F81" s="124">
        <f>D81*E81</f>
        <v>0</v>
      </c>
    </row>
    <row r="82" spans="1:6">
      <c r="A82" s="75"/>
      <c r="B82" s="4"/>
      <c r="C82" s="196"/>
      <c r="D82" s="177"/>
      <c r="E82" s="125"/>
      <c r="F82" s="124"/>
    </row>
    <row r="83" spans="1:6" ht="38.25">
      <c r="A83" s="253">
        <f>COUNT($A$4:A82)+1</f>
        <v>23</v>
      </c>
      <c r="B83" s="175" t="s">
        <v>184</v>
      </c>
      <c r="C83" s="207"/>
      <c r="D83" s="5"/>
      <c r="E83" s="227"/>
      <c r="F83" s="124"/>
    </row>
    <row r="84" spans="1:6">
      <c r="A84" s="253"/>
      <c r="B84" s="191" t="s">
        <v>113</v>
      </c>
      <c r="C84" s="207"/>
      <c r="D84" s="5"/>
      <c r="E84" s="227"/>
      <c r="F84" s="124"/>
    </row>
    <row r="85" spans="1:6">
      <c r="A85" s="253"/>
      <c r="B85" s="178" t="s">
        <v>114</v>
      </c>
      <c r="C85" s="207"/>
      <c r="D85" s="5"/>
      <c r="E85" s="227"/>
      <c r="F85" s="124"/>
    </row>
    <row r="86" spans="1:6">
      <c r="A86" s="253"/>
      <c r="B86" s="192" t="s">
        <v>115</v>
      </c>
      <c r="C86" s="200" t="s">
        <v>101</v>
      </c>
      <c r="D86" s="202">
        <v>1</v>
      </c>
      <c r="E86" s="106"/>
      <c r="F86" s="124">
        <f>D86*E86</f>
        <v>0</v>
      </c>
    </row>
    <row r="87" spans="1:6">
      <c r="A87" s="75"/>
      <c r="B87" s="193"/>
      <c r="C87" s="207"/>
      <c r="D87" s="5"/>
      <c r="E87" s="227"/>
      <c r="F87" s="124"/>
    </row>
    <row r="88" spans="1:6" ht="38.25">
      <c r="A88" s="209">
        <f>COUNT($A$4:A87)+1</f>
        <v>24</v>
      </c>
      <c r="B88" s="175" t="s">
        <v>185</v>
      </c>
      <c r="C88" s="196" t="s">
        <v>83</v>
      </c>
      <c r="D88" s="177">
        <v>1</v>
      </c>
      <c r="E88" s="106"/>
      <c r="F88" s="124">
        <f>D88*E88</f>
        <v>0</v>
      </c>
    </row>
    <row r="89" spans="1:6">
      <c r="A89" s="209"/>
      <c r="B89" s="175"/>
      <c r="C89" s="196"/>
      <c r="D89" s="177"/>
      <c r="E89" s="125"/>
      <c r="F89" s="124"/>
    </row>
    <row r="90" spans="1:6" ht="25.5">
      <c r="A90" s="209">
        <f>COUNT($A$4:A89)+1</f>
        <v>25</v>
      </c>
      <c r="B90" s="175" t="s">
        <v>186</v>
      </c>
      <c r="C90" s="196" t="s">
        <v>83</v>
      </c>
      <c r="D90" s="177">
        <v>1</v>
      </c>
      <c r="E90" s="106"/>
      <c r="F90" s="124">
        <f>D90*E90</f>
        <v>0</v>
      </c>
    </row>
    <row r="91" spans="1:6">
      <c r="A91" s="75"/>
      <c r="B91" s="4"/>
      <c r="C91" s="3"/>
      <c r="D91" s="179"/>
      <c r="E91" s="125"/>
      <c r="F91" s="124"/>
    </row>
    <row r="92" spans="1:6" ht="51">
      <c r="A92" s="174">
        <f>COUNT($A$4:A91)+1</f>
        <v>26</v>
      </c>
      <c r="B92" s="175" t="s">
        <v>187</v>
      </c>
      <c r="C92" s="196" t="s">
        <v>83</v>
      </c>
      <c r="D92" s="177">
        <v>1</v>
      </c>
      <c r="E92" s="106"/>
      <c r="F92" s="124">
        <f>D92*E92</f>
        <v>0</v>
      </c>
    </row>
    <row r="93" spans="1:6">
      <c r="A93" s="75"/>
      <c r="B93" s="4"/>
      <c r="C93" s="3"/>
      <c r="D93" s="179"/>
      <c r="E93" s="125"/>
      <c r="F93" s="124"/>
    </row>
    <row r="94" spans="1:6" ht="51">
      <c r="A94" s="174">
        <f>COUNT($A$4:A93)+1</f>
        <v>27</v>
      </c>
      <c r="B94" s="175" t="s">
        <v>188</v>
      </c>
      <c r="C94" s="196" t="s">
        <v>83</v>
      </c>
      <c r="D94" s="177">
        <v>3</v>
      </c>
      <c r="E94" s="106"/>
      <c r="F94" s="124">
        <f>D94*E94</f>
        <v>0</v>
      </c>
    </row>
    <row r="95" spans="1:6">
      <c r="A95" s="75"/>
      <c r="B95" s="4"/>
      <c r="C95" s="3"/>
      <c r="D95" s="179"/>
      <c r="E95" s="125"/>
      <c r="F95" s="124"/>
    </row>
    <row r="96" spans="1:6" ht="38.25">
      <c r="A96" s="174">
        <f>COUNT($A$4:A95)+1</f>
        <v>28</v>
      </c>
      <c r="B96" s="175" t="s">
        <v>157</v>
      </c>
      <c r="C96" s="196" t="s">
        <v>83</v>
      </c>
      <c r="D96" s="177">
        <v>1</v>
      </c>
      <c r="E96" s="106"/>
      <c r="F96" s="124">
        <f>D96*E96</f>
        <v>0</v>
      </c>
    </row>
    <row r="97" spans="1:18">
      <c r="A97" s="75"/>
      <c r="B97" s="4"/>
      <c r="C97" s="3"/>
      <c r="D97" s="179"/>
      <c r="E97" s="125"/>
      <c r="F97" s="124"/>
    </row>
    <row r="98" spans="1:18" ht="38.25">
      <c r="A98" s="209">
        <f>COUNT($A$4:A97)+1</f>
        <v>29</v>
      </c>
      <c r="B98" s="175" t="s">
        <v>189</v>
      </c>
      <c r="C98" s="196" t="s">
        <v>83</v>
      </c>
      <c r="D98" s="177">
        <v>1</v>
      </c>
      <c r="E98" s="106"/>
      <c r="F98" s="124">
        <f>D98*E98</f>
        <v>0</v>
      </c>
    </row>
    <row r="99" spans="1:18">
      <c r="A99" s="209"/>
      <c r="B99" s="175"/>
      <c r="C99" s="196"/>
      <c r="D99" s="177"/>
      <c r="E99" s="125"/>
      <c r="F99" s="124"/>
    </row>
    <row r="100" spans="1:18" ht="38.25">
      <c r="A100" s="209">
        <f>COUNT($A$4:A99)+1</f>
        <v>30</v>
      </c>
      <c r="B100" s="175" t="s">
        <v>190</v>
      </c>
      <c r="C100" s="196" t="s">
        <v>83</v>
      </c>
      <c r="D100" s="177">
        <v>1</v>
      </c>
      <c r="E100" s="106"/>
      <c r="F100" s="124">
        <f>D100*E100</f>
        <v>0</v>
      </c>
    </row>
    <row r="101" spans="1:18">
      <c r="A101" s="174"/>
      <c r="B101" s="175"/>
      <c r="C101" s="196"/>
      <c r="D101" s="177"/>
      <c r="E101" s="125"/>
      <c r="F101" s="124"/>
    </row>
    <row r="102" spans="1:18" ht="38.25">
      <c r="A102" s="210">
        <f>COUNT($A$4:A100)+1</f>
        <v>31</v>
      </c>
      <c r="B102" s="175" t="s">
        <v>191</v>
      </c>
      <c r="C102" s="196" t="s">
        <v>83</v>
      </c>
      <c r="D102" s="177">
        <v>1</v>
      </c>
      <c r="E102" s="106"/>
      <c r="F102" s="124">
        <f>D102*E102</f>
        <v>0</v>
      </c>
    </row>
    <row r="103" spans="1:18">
      <c r="A103" s="75"/>
      <c r="B103" s="4"/>
      <c r="C103" s="3"/>
      <c r="D103" s="179"/>
      <c r="E103" s="123"/>
      <c r="F103" s="123"/>
    </row>
    <row r="104" spans="1:18" s="14" customFormat="1">
      <c r="A104" s="76"/>
      <c r="B104" s="237" t="str">
        <f>B1&amp;" skupaj:"</f>
        <v>STROJNE INŠTALACIJE VODOVOD skupaj:</v>
      </c>
      <c r="C104" s="243"/>
      <c r="D104" s="243"/>
      <c r="E104" s="244" t="s">
        <v>116</v>
      </c>
      <c r="F104" s="13">
        <f>SUM(F3:F103)</f>
        <v>0</v>
      </c>
      <c r="G104" s="9"/>
      <c r="H104" s="9"/>
      <c r="I104" s="9"/>
      <c r="J104" s="9"/>
      <c r="K104" s="9"/>
      <c r="L104" s="9"/>
      <c r="M104" s="9"/>
      <c r="N104" s="9"/>
      <c r="O104" s="9"/>
      <c r="P104" s="9"/>
      <c r="Q104" s="9"/>
      <c r="R104" s="9"/>
    </row>
    <row r="105" spans="1:18">
      <c r="A105" s="75"/>
      <c r="B105" s="2"/>
      <c r="C105" s="3"/>
      <c r="D105" s="26"/>
      <c r="E105" s="123"/>
      <c r="F105" s="123"/>
    </row>
    <row r="106" spans="1:18">
      <c r="P106" s="1" t="s">
        <v>212</v>
      </c>
    </row>
  </sheetData>
  <sheetProtection algorithmName="SHA-512" hashValue="KlPVUEZCOhbdrLk+mfMUhp8eGbZp09aws6HwM1RdeW0Nwnz9Ryqgl7fYv+wT89014Q9DtNEYCo1ZIrUqNVbKfw==" saltValue="YrBCT732yqN2jh57lmrBdg==" spinCount="100000" sheet="1" objects="1" scenarios="1" selectLockedCells="1"/>
  <mergeCells count="24">
    <mergeCell ref="A16:A17"/>
    <mergeCell ref="B1:F1"/>
    <mergeCell ref="B104:E104"/>
    <mergeCell ref="A4:A5"/>
    <mergeCell ref="A7:A8"/>
    <mergeCell ref="A10:A11"/>
    <mergeCell ref="A13:A14"/>
    <mergeCell ref="A19:A21"/>
    <mergeCell ref="A23:A28"/>
    <mergeCell ref="A30:A32"/>
    <mergeCell ref="A34:A36"/>
    <mergeCell ref="A41:A43"/>
    <mergeCell ref="A45:A46"/>
    <mergeCell ref="A48:A49"/>
    <mergeCell ref="A51:A53"/>
    <mergeCell ref="A55:A58"/>
    <mergeCell ref="A60:A62"/>
    <mergeCell ref="A79:A81"/>
    <mergeCell ref="A83:A86"/>
    <mergeCell ref="A64:A65"/>
    <mergeCell ref="A67:A68"/>
    <mergeCell ref="A70:A71"/>
    <mergeCell ref="A73:A74"/>
    <mergeCell ref="A76:A77"/>
  </mergeCells>
  <conditionalFormatting sqref="E4:E999">
    <cfRule type="expression" dxfId="0" priority="1">
      <formula>$D4&gt;0</formula>
    </cfRule>
  </conditionalFormatting>
  <pageMargins left="0.70866141732283472" right="0.39370078740157483" top="0.62992125984251968" bottom="0.43307086614173229" header="0.19685039370078741" footer="0.11811023622047245"/>
  <pageSetup paperSize="9" scale="92" fitToHeight="50" orientation="portrait" r:id="rId1"/>
  <headerFooter>
    <oddHeader>&amp;L&amp;G</oddHeader>
    <oddFooter>&amp;C&amp;P od &amp;N&amp;R&amp;K000000&amp;P/&amp;N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I4"/>
  <sheetViews>
    <sheetView view="pageBreakPreview" zoomScale="120" zoomScaleNormal="100" zoomScaleSheetLayoutView="120" workbookViewId="0">
      <selection activeCell="C41" sqref="C41"/>
    </sheetView>
  </sheetViews>
  <sheetFormatPr defaultColWidth="8.85546875" defaultRowHeight="12.75"/>
  <cols>
    <col min="1" max="1" width="5.7109375" style="169" customWidth="1"/>
    <col min="2" max="2" width="50" style="17" customWidth="1"/>
    <col min="3" max="3" width="5.7109375" style="26" customWidth="1"/>
    <col min="4" max="4" width="10.7109375" style="6" customWidth="1"/>
    <col min="5" max="5" width="13.7109375" style="24" customWidth="1"/>
    <col min="6" max="6" width="13.7109375" style="27" customWidth="1"/>
    <col min="7" max="7" width="5.7109375" style="16" customWidth="1"/>
    <col min="8" max="8" width="40.7109375" style="17" customWidth="1"/>
    <col min="9" max="9" width="5.7109375" style="26" customWidth="1"/>
    <col min="10" max="16384" width="8.85546875" style="1"/>
  </cols>
  <sheetData>
    <row r="1" spans="1:9" s="71" customFormat="1">
      <c r="A1" s="77" t="s">
        <v>30</v>
      </c>
      <c r="B1" s="68" t="s">
        <v>31</v>
      </c>
      <c r="C1" s="69" t="s">
        <v>32</v>
      </c>
      <c r="D1" s="69" t="s">
        <v>56</v>
      </c>
      <c r="E1" s="95" t="s">
        <v>33</v>
      </c>
      <c r="F1" s="70" t="s">
        <v>28</v>
      </c>
    </row>
    <row r="2" spans="1:9">
      <c r="A2" s="168" t="s">
        <v>75</v>
      </c>
      <c r="B2" s="254" t="s">
        <v>74</v>
      </c>
      <c r="C2" s="255"/>
      <c r="D2" s="255"/>
      <c r="E2" s="255"/>
      <c r="F2" s="255"/>
    </row>
    <row r="3" spans="1:9">
      <c r="A3" s="169" t="s">
        <v>209</v>
      </c>
      <c r="B3" s="17" t="s">
        <v>211</v>
      </c>
      <c r="C3" s="26" t="s">
        <v>29</v>
      </c>
      <c r="D3" s="6">
        <v>1</v>
      </c>
      <c r="E3" s="110"/>
      <c r="F3" s="27">
        <f>D3*E3</f>
        <v>0</v>
      </c>
    </row>
    <row r="4" spans="1:9" s="9" customFormat="1" ht="13.35" customHeight="1">
      <c r="A4" s="74"/>
      <c r="B4" s="238" t="s">
        <v>207</v>
      </c>
      <c r="C4" s="238"/>
      <c r="D4" s="238"/>
      <c r="E4" s="239"/>
      <c r="F4" s="170">
        <f>SUM(F2:F3)</f>
        <v>0</v>
      </c>
      <c r="H4" s="171"/>
      <c r="I4" s="171"/>
    </row>
  </sheetData>
  <sheetProtection algorithmName="SHA-512" hashValue="UTHZbR4ZV6x8Vo4LkVVaSSwc6EzHrm7/z3J51kXpWsXgo6jNFd/dKz+hCIu3Chs96d2IGkJC/VzhUImpkuR25A==" saltValue="rdA4p7jAM27WjGTWKwzR3g==" spinCount="100000" sheet="1" objects="1" scenarios="1" selectLockedCells="1"/>
  <mergeCells count="2">
    <mergeCell ref="B2:F2"/>
    <mergeCell ref="B4:E4"/>
  </mergeCells>
  <pageMargins left="0.70866141732283472" right="0.39370078740157483" top="0.62992125984251968" bottom="0.43307086614173229" header="0.19685039370078741" footer="0.11811023622047245"/>
  <pageSetup paperSize="9" scale="93" fitToHeight="50" orientation="portrait" r:id="rId1"/>
  <headerFooter>
    <oddHeader>&amp;L&amp;G</oddHeader>
    <oddFooter>&amp;C&amp;P od &amp;N&amp;R&amp;K000000&amp;P/&amp;N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530F6DE73190B42B99FDB018B298E73" ma:contentTypeVersion="16" ma:contentTypeDescription="Ustvari nov dokument." ma:contentTypeScope="" ma:versionID="c3c78adaacfbda70764ce6f4a6cd3b37">
  <xsd:schema xmlns:xsd="http://www.w3.org/2001/XMLSchema" xmlns:xs="http://www.w3.org/2001/XMLSchema" xmlns:p="http://schemas.microsoft.com/office/2006/metadata/properties" xmlns:ns2="ccf0b808-afb7-4dee-a5a2-976e3aaa4c25" xmlns:ns3="900b39fe-17bb-4be7-ace1-dd8bb8d3eb89" targetNamespace="http://schemas.microsoft.com/office/2006/metadata/properties" ma:root="true" ma:fieldsID="b1e68b9fd48fe1711d90ce50a0b34cf3" ns2:_="" ns3:_="">
    <xsd:import namespace="ccf0b808-afb7-4dee-a5a2-976e3aaa4c25"/>
    <xsd:import namespace="900b39fe-17bb-4be7-ace1-dd8bb8d3eb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f0b808-afb7-4dee-a5a2-976e3aaa4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e1798c54-baef-4aa9-bd08-4cea65d3e28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0b39fe-17bb-4be7-ace1-dd8bb8d3eb89" elementFormDefault="qualified">
    <xsd:import namespace="http://schemas.microsoft.com/office/2006/documentManagement/types"/>
    <xsd:import namespace="http://schemas.microsoft.com/office/infopath/2007/PartnerControls"/>
    <xsd:element name="SharedWithUsers" ma:index="10"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3e492273-b2d5-4c34-a494-c7ffa19eb492}" ma:internalName="TaxCatchAll" ma:showField="CatchAllData" ma:web="900b39fe-17bb-4be7-ace1-dd8bb8d3eb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00b39fe-17bb-4be7-ace1-dd8bb8d3eb89" xsi:nil="true"/>
    <lcf76f155ced4ddcb4097134ff3c332f xmlns="ccf0b808-afb7-4dee-a5a2-976e3aaa4c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CFC8EB-D736-4A85-98C2-AC9E112D1214}">
  <ds:schemaRefs>
    <ds:schemaRef ds:uri="http://schemas.microsoft.com/sharepoint/v3/contenttype/forms"/>
  </ds:schemaRefs>
</ds:datastoreItem>
</file>

<file path=customXml/itemProps2.xml><?xml version="1.0" encoding="utf-8"?>
<ds:datastoreItem xmlns:ds="http://schemas.openxmlformats.org/officeDocument/2006/customXml" ds:itemID="{8271EA1B-E052-48AB-A651-66C2E83DA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f0b808-afb7-4dee-a5a2-976e3aaa4c25"/>
    <ds:schemaRef ds:uri="900b39fe-17bb-4be7-ace1-dd8bb8d3e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EDAF80-1618-48F5-A786-ECED69B28F1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254d239d-429d-4404-954f-020c21b10698"/>
    <ds:schemaRef ds:uri="http://purl.org/dc/terms/"/>
    <ds:schemaRef ds:uri="http://schemas.openxmlformats.org/package/2006/metadata/core-properties"/>
    <ds:schemaRef ds:uri="11686ce8-fa71-4cdc-8cca-fe298f93c734"/>
    <ds:schemaRef ds:uri="http://www.w3.org/XML/1998/namespace"/>
    <ds:schemaRef ds:uri="http://purl.org/dc/dcmitype/"/>
    <ds:schemaRef ds:uri="900b39fe-17bb-4be7-ace1-dd8bb8d3eb89"/>
    <ds:schemaRef ds:uri="ccf0b808-afb7-4dee-a5a2-976e3aaa4c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8</vt:i4>
      </vt:variant>
    </vt:vector>
  </HeadingPairs>
  <TitlesOfParts>
    <vt:vector size="17" baseType="lpstr">
      <vt:lpstr>Rekapitulacija</vt:lpstr>
      <vt:lpstr>"A" uvodni del</vt:lpstr>
      <vt:lpstr>"B" pripravljalna dela</vt:lpstr>
      <vt:lpstr>"C" gradbena dela</vt:lpstr>
      <vt:lpstr>"D" obrtniška dela</vt:lpstr>
      <vt:lpstr>"E" Elektroinšt</vt:lpstr>
      <vt:lpstr>"F" SI - Ogrevanje_Hlajenje</vt:lpstr>
      <vt:lpstr>"F" SI-Vodovod</vt:lpstr>
      <vt:lpstr>"G" načrt PID</vt:lpstr>
      <vt:lpstr>'"A" uvodni del'!Področje_tiskanja</vt:lpstr>
      <vt:lpstr>'"B" pripravljalna dela'!Področje_tiskanja</vt:lpstr>
      <vt:lpstr>'"C" gradbena dela'!Področje_tiskanja</vt:lpstr>
      <vt:lpstr>'"E" Elektroinšt'!Področje_tiskanja</vt:lpstr>
      <vt:lpstr>'"F" SI - Ogrevanje_Hlajenje'!Področje_tiskanja</vt:lpstr>
      <vt:lpstr>'"F" SI-Vodovod'!Področje_tiskanja</vt:lpstr>
      <vt:lpstr>Rekapitulacija!Področje_tiskanja</vt:lpstr>
      <vt:lpstr>'"E" Elektroinšt'!Tiskanje_naslovov</vt:lpstr>
    </vt:vector>
  </TitlesOfParts>
  <Company>PIN 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GLAVNIK</dc:creator>
  <cp:lastModifiedBy>Brane Kumer</cp:lastModifiedBy>
  <cp:lastPrinted>2023-01-15T13:57:45Z</cp:lastPrinted>
  <dcterms:created xsi:type="dcterms:W3CDTF">1999-06-27T14:16:38Z</dcterms:created>
  <dcterms:modified xsi:type="dcterms:W3CDTF">2023-01-15T14:15:59Z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0x0101005EFF8FC6CE4C1147AF06EFF9EA080167</vt:lpwstr>
  </property>
</Properties>
</file>